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20295" windowHeight="10920" tabRatio="500"/>
  </bookViews>
  <sheets>
    <sheet name="Меню на 2021 год" sheetId="1" r:id="rId1"/>
  </sheets>
  <definedNames>
    <definedName name="Print_Area_0" localSheetId="0">'Меню на 2021 год'!$A$1:$Q$437</definedName>
    <definedName name="Print_Area_0_0" localSheetId="0">'Меню на 2021 год'!$A$1:$Q$438</definedName>
    <definedName name="_xlnm.Print_Area" localSheetId="0">'Меню на 2021 год'!$A$1:$Q$436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51" i="1" l="1"/>
  <c r="K351" i="1"/>
  <c r="J351" i="1"/>
  <c r="I351" i="1"/>
  <c r="P143" i="1"/>
  <c r="O143" i="1"/>
  <c r="N143" i="1"/>
  <c r="M143" i="1"/>
  <c r="L143" i="1"/>
  <c r="K143" i="1"/>
  <c r="J143" i="1"/>
  <c r="I143" i="1"/>
  <c r="D39" i="1" l="1"/>
  <c r="E367" i="1" l="1"/>
  <c r="F367" i="1"/>
  <c r="G367" i="1"/>
  <c r="H367" i="1"/>
  <c r="L367" i="1"/>
  <c r="M367" i="1"/>
  <c r="N367" i="1"/>
  <c r="P367" i="1"/>
  <c r="D367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D366" i="1"/>
  <c r="O367" i="1"/>
  <c r="K367" i="1"/>
  <c r="J367" i="1"/>
  <c r="I367" i="1"/>
  <c r="D243" i="1"/>
  <c r="D118" i="1" l="1"/>
  <c r="D117" i="1"/>
  <c r="D102" i="1"/>
  <c r="D101" i="1"/>
  <c r="E89" i="1"/>
  <c r="F89" i="1"/>
  <c r="G89" i="1"/>
  <c r="H89" i="1"/>
  <c r="I89" i="1"/>
  <c r="J89" i="1"/>
  <c r="K89" i="1"/>
  <c r="L89" i="1"/>
  <c r="M89" i="1"/>
  <c r="N89" i="1"/>
  <c r="O89" i="1"/>
  <c r="P89" i="1"/>
  <c r="E88" i="1"/>
  <c r="F88" i="1"/>
  <c r="G88" i="1"/>
  <c r="H88" i="1"/>
  <c r="I88" i="1"/>
  <c r="J88" i="1"/>
  <c r="K88" i="1"/>
  <c r="L88" i="1"/>
  <c r="M88" i="1"/>
  <c r="N88" i="1"/>
  <c r="O88" i="1"/>
  <c r="P88" i="1"/>
  <c r="D89" i="1"/>
  <c r="D88" i="1"/>
  <c r="E81" i="1" l="1"/>
  <c r="F81" i="1"/>
  <c r="G81" i="1"/>
  <c r="H81" i="1"/>
  <c r="E80" i="1"/>
  <c r="F80" i="1"/>
  <c r="G80" i="1"/>
  <c r="H80" i="1"/>
  <c r="I80" i="1"/>
  <c r="J80" i="1"/>
  <c r="K80" i="1"/>
  <c r="L80" i="1"/>
  <c r="M80" i="1"/>
  <c r="N80" i="1"/>
  <c r="O80" i="1"/>
  <c r="P80" i="1"/>
  <c r="D81" i="1"/>
  <c r="D80" i="1"/>
  <c r="E40" i="1"/>
  <c r="F40" i="1"/>
  <c r="G40" i="1"/>
  <c r="H40" i="1"/>
  <c r="I40" i="1"/>
  <c r="J40" i="1"/>
  <c r="K40" i="1"/>
  <c r="L40" i="1"/>
  <c r="M40" i="1"/>
  <c r="N40" i="1"/>
  <c r="O40" i="1"/>
  <c r="P40" i="1"/>
  <c r="E39" i="1"/>
  <c r="F39" i="1"/>
  <c r="G39" i="1"/>
  <c r="H39" i="1"/>
  <c r="D40" i="1"/>
  <c r="E244" i="1" l="1"/>
  <c r="F244" i="1"/>
  <c r="G244" i="1"/>
  <c r="H244" i="1"/>
  <c r="L244" i="1"/>
  <c r="M244" i="1"/>
  <c r="N244" i="1"/>
  <c r="P244" i="1"/>
  <c r="E243" i="1"/>
  <c r="F243" i="1"/>
  <c r="G243" i="1"/>
  <c r="H243" i="1"/>
  <c r="D244" i="1"/>
  <c r="P239" i="1"/>
  <c r="P243" i="1" s="1"/>
  <c r="O239" i="1"/>
  <c r="O243" i="1" s="1"/>
  <c r="N239" i="1"/>
  <c r="N243" i="1" s="1"/>
  <c r="M239" i="1"/>
  <c r="M243" i="1" s="1"/>
  <c r="L239" i="1"/>
  <c r="L243" i="1" s="1"/>
  <c r="K239" i="1"/>
  <c r="K243" i="1" s="1"/>
  <c r="J239" i="1"/>
  <c r="J243" i="1" s="1"/>
  <c r="I239" i="1"/>
  <c r="I243" i="1" s="1"/>
  <c r="E253" i="1" l="1"/>
  <c r="F253" i="1"/>
  <c r="G253" i="1"/>
  <c r="H253" i="1"/>
  <c r="I253" i="1"/>
  <c r="J253" i="1"/>
  <c r="K253" i="1"/>
  <c r="L253" i="1"/>
  <c r="M253" i="1"/>
  <c r="N253" i="1"/>
  <c r="O253" i="1"/>
  <c r="P253" i="1"/>
  <c r="E254" i="1"/>
  <c r="F254" i="1"/>
  <c r="G254" i="1"/>
  <c r="H254" i="1"/>
  <c r="D254" i="1"/>
  <c r="D253" i="1"/>
  <c r="F226" i="1"/>
  <c r="G226" i="1"/>
  <c r="H226" i="1"/>
  <c r="I226" i="1"/>
  <c r="J226" i="1"/>
  <c r="K226" i="1"/>
  <c r="L226" i="1"/>
  <c r="M226" i="1"/>
  <c r="N226" i="1"/>
  <c r="O226" i="1"/>
  <c r="P226" i="1"/>
  <c r="F225" i="1"/>
  <c r="G225" i="1"/>
  <c r="H225" i="1"/>
  <c r="M225" i="1"/>
  <c r="N225" i="1"/>
  <c r="O225" i="1"/>
  <c r="P225" i="1"/>
  <c r="E226" i="1"/>
  <c r="E225" i="1"/>
  <c r="L219" i="1"/>
  <c r="L225" i="1" s="1"/>
  <c r="K219" i="1"/>
  <c r="K225" i="1" s="1"/>
  <c r="J219" i="1"/>
  <c r="J225" i="1" s="1"/>
  <c r="I219" i="1"/>
  <c r="I225" i="1" s="1"/>
  <c r="E50" i="1"/>
  <c r="F50" i="1"/>
  <c r="G50" i="1"/>
  <c r="H50" i="1"/>
  <c r="I50" i="1"/>
  <c r="J50" i="1"/>
  <c r="K50" i="1"/>
  <c r="L50" i="1"/>
  <c r="M50" i="1"/>
  <c r="N50" i="1"/>
  <c r="O50" i="1"/>
  <c r="P50" i="1"/>
  <c r="E49" i="1"/>
  <c r="F49" i="1"/>
  <c r="G49" i="1"/>
  <c r="H49" i="1"/>
  <c r="I49" i="1"/>
  <c r="J49" i="1"/>
  <c r="K49" i="1"/>
  <c r="L49" i="1"/>
  <c r="M49" i="1"/>
  <c r="N49" i="1"/>
  <c r="O49" i="1"/>
  <c r="P49" i="1"/>
  <c r="D50" i="1"/>
  <c r="D49" i="1"/>
  <c r="D51" i="1" s="1"/>
  <c r="P35" i="1"/>
  <c r="P39" i="1" s="1"/>
  <c r="O35" i="1"/>
  <c r="O39" i="1" s="1"/>
  <c r="N35" i="1"/>
  <c r="N39" i="1" s="1"/>
  <c r="M35" i="1"/>
  <c r="M39" i="1" s="1"/>
  <c r="L35" i="1"/>
  <c r="L39" i="1" s="1"/>
  <c r="K35" i="1"/>
  <c r="K39" i="1" s="1"/>
  <c r="J35" i="1"/>
  <c r="J39" i="1" s="1"/>
  <c r="I35" i="1"/>
  <c r="I39" i="1" s="1"/>
  <c r="F22" i="1"/>
  <c r="G22" i="1"/>
  <c r="H22" i="1"/>
  <c r="I22" i="1"/>
  <c r="J22" i="1"/>
  <c r="K22" i="1"/>
  <c r="L22" i="1"/>
  <c r="M22" i="1"/>
  <c r="N22" i="1"/>
  <c r="O22" i="1"/>
  <c r="P22" i="1"/>
  <c r="F21" i="1"/>
  <c r="G21" i="1"/>
  <c r="H21" i="1"/>
  <c r="E22" i="1"/>
  <c r="E21" i="1"/>
  <c r="P15" i="1"/>
  <c r="P21" i="1" s="1"/>
  <c r="O15" i="1"/>
  <c r="O21" i="1" s="1"/>
  <c r="N15" i="1"/>
  <c r="N21" i="1" s="1"/>
  <c r="M15" i="1"/>
  <c r="M21" i="1" s="1"/>
  <c r="L15" i="1"/>
  <c r="L21" i="1" s="1"/>
  <c r="K15" i="1"/>
  <c r="K21" i="1" s="1"/>
  <c r="J15" i="1"/>
  <c r="J21" i="1" s="1"/>
  <c r="I15" i="1"/>
  <c r="I21" i="1" s="1"/>
  <c r="D420" i="1" l="1"/>
  <c r="D419" i="1"/>
  <c r="H418" i="1"/>
  <c r="G418" i="1"/>
  <c r="F418" i="1"/>
  <c r="E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P416" i="1"/>
  <c r="P418" i="1" s="1"/>
  <c r="O416" i="1"/>
  <c r="O418" i="1" s="1"/>
  <c r="N416" i="1"/>
  <c r="N418" i="1" s="1"/>
  <c r="M416" i="1"/>
  <c r="M418" i="1" s="1"/>
  <c r="L416" i="1"/>
  <c r="L418" i="1" s="1"/>
  <c r="K416" i="1"/>
  <c r="K418" i="1" s="1"/>
  <c r="J416" i="1"/>
  <c r="J418" i="1" s="1"/>
  <c r="I416" i="1"/>
  <c r="I418" i="1" s="1"/>
  <c r="H410" i="1"/>
  <c r="G410" i="1"/>
  <c r="F410" i="1"/>
  <c r="E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P406" i="1"/>
  <c r="P410" i="1" s="1"/>
  <c r="O406" i="1"/>
  <c r="O410" i="1" s="1"/>
  <c r="N406" i="1"/>
  <c r="N410" i="1" s="1"/>
  <c r="M406" i="1"/>
  <c r="M410" i="1" s="1"/>
  <c r="L406" i="1"/>
  <c r="L410" i="1" s="1"/>
  <c r="K406" i="1"/>
  <c r="K410" i="1" s="1"/>
  <c r="J406" i="1"/>
  <c r="J410" i="1" s="1"/>
  <c r="I406" i="1"/>
  <c r="I410" i="1" s="1"/>
  <c r="P390" i="1"/>
  <c r="P420" i="1" s="1"/>
  <c r="O390" i="1"/>
  <c r="O420" i="1" s="1"/>
  <c r="N390" i="1"/>
  <c r="N420" i="1" s="1"/>
  <c r="M390" i="1"/>
  <c r="M420" i="1" s="1"/>
  <c r="L390" i="1"/>
  <c r="L420" i="1" s="1"/>
  <c r="K390" i="1"/>
  <c r="K420" i="1" s="1"/>
  <c r="J390" i="1"/>
  <c r="J420" i="1" s="1"/>
  <c r="I390" i="1"/>
  <c r="I420" i="1" s="1"/>
  <c r="H390" i="1"/>
  <c r="H420" i="1" s="1"/>
  <c r="G390" i="1"/>
  <c r="G420" i="1" s="1"/>
  <c r="F390" i="1"/>
  <c r="F420" i="1" s="1"/>
  <c r="E390" i="1"/>
  <c r="E420" i="1" s="1"/>
  <c r="P389" i="1"/>
  <c r="P419" i="1" s="1"/>
  <c r="O389" i="1"/>
  <c r="O419" i="1" s="1"/>
  <c r="N389" i="1"/>
  <c r="N419" i="1" s="1"/>
  <c r="M389" i="1"/>
  <c r="M419" i="1" s="1"/>
  <c r="L389" i="1"/>
  <c r="L419" i="1" s="1"/>
  <c r="K389" i="1"/>
  <c r="K419" i="1" s="1"/>
  <c r="J389" i="1"/>
  <c r="J419" i="1" s="1"/>
  <c r="I389" i="1"/>
  <c r="I419" i="1" s="1"/>
  <c r="H389" i="1"/>
  <c r="H419" i="1" s="1"/>
  <c r="G389" i="1"/>
  <c r="G419" i="1" s="1"/>
  <c r="F389" i="1"/>
  <c r="F419" i="1" s="1"/>
  <c r="E389" i="1"/>
  <c r="E419" i="1" s="1"/>
  <c r="D379" i="1"/>
  <c r="D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H376" i="1"/>
  <c r="G376" i="1"/>
  <c r="F376" i="1"/>
  <c r="E376" i="1"/>
  <c r="P374" i="1"/>
  <c r="P376" i="1" s="1"/>
  <c r="O374" i="1"/>
  <c r="O376" i="1" s="1"/>
  <c r="N374" i="1"/>
  <c r="N376" i="1" s="1"/>
  <c r="M374" i="1"/>
  <c r="M376" i="1" s="1"/>
  <c r="L374" i="1"/>
  <c r="L376" i="1" s="1"/>
  <c r="K374" i="1"/>
  <c r="K376" i="1" s="1"/>
  <c r="J374" i="1"/>
  <c r="J376" i="1" s="1"/>
  <c r="I374" i="1"/>
  <c r="I376" i="1" s="1"/>
  <c r="P345" i="1"/>
  <c r="P379" i="1" s="1"/>
  <c r="O345" i="1"/>
  <c r="N345" i="1"/>
  <c r="N379" i="1" s="1"/>
  <c r="M345" i="1"/>
  <c r="L345" i="1"/>
  <c r="L379" i="1" s="1"/>
  <c r="K345" i="1"/>
  <c r="K379" i="1" s="1"/>
  <c r="J345" i="1"/>
  <c r="J379" i="1" s="1"/>
  <c r="I345" i="1"/>
  <c r="I379" i="1" s="1"/>
  <c r="H345" i="1"/>
  <c r="H379" i="1" s="1"/>
  <c r="G345" i="1"/>
  <c r="G379" i="1" s="1"/>
  <c r="F345" i="1"/>
  <c r="F379" i="1" s="1"/>
  <c r="E345" i="1"/>
  <c r="E379" i="1" s="1"/>
  <c r="P344" i="1"/>
  <c r="P378" i="1" s="1"/>
  <c r="O344" i="1"/>
  <c r="O378" i="1" s="1"/>
  <c r="N344" i="1"/>
  <c r="N378" i="1" s="1"/>
  <c r="M344" i="1"/>
  <c r="M378" i="1" s="1"/>
  <c r="L344" i="1"/>
  <c r="L378" i="1" s="1"/>
  <c r="K344" i="1"/>
  <c r="K378" i="1" s="1"/>
  <c r="J344" i="1"/>
  <c r="J378" i="1" s="1"/>
  <c r="I344" i="1"/>
  <c r="I378" i="1" s="1"/>
  <c r="H344" i="1"/>
  <c r="H378" i="1" s="1"/>
  <c r="G344" i="1"/>
  <c r="G378" i="1" s="1"/>
  <c r="F344" i="1"/>
  <c r="F378" i="1" s="1"/>
  <c r="E344" i="1"/>
  <c r="E378" i="1" s="1"/>
  <c r="D334" i="1"/>
  <c r="D333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H326" i="1"/>
  <c r="G326" i="1"/>
  <c r="F326" i="1"/>
  <c r="E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P322" i="1"/>
  <c r="P326" i="1" s="1"/>
  <c r="O322" i="1"/>
  <c r="O326" i="1" s="1"/>
  <c r="N322" i="1"/>
  <c r="N326" i="1" s="1"/>
  <c r="M322" i="1"/>
  <c r="M326" i="1" s="1"/>
  <c r="L322" i="1"/>
  <c r="L326" i="1" s="1"/>
  <c r="K322" i="1"/>
  <c r="K326" i="1" s="1"/>
  <c r="J322" i="1"/>
  <c r="J326" i="1" s="1"/>
  <c r="I322" i="1"/>
  <c r="I326" i="1" s="1"/>
  <c r="P308" i="1"/>
  <c r="P334" i="1" s="1"/>
  <c r="O308" i="1"/>
  <c r="O334" i="1" s="1"/>
  <c r="N308" i="1"/>
  <c r="N334" i="1" s="1"/>
  <c r="M308" i="1"/>
  <c r="M334" i="1" s="1"/>
  <c r="L308" i="1"/>
  <c r="L334" i="1" s="1"/>
  <c r="K308" i="1"/>
  <c r="K334" i="1" s="1"/>
  <c r="J308" i="1"/>
  <c r="J334" i="1" s="1"/>
  <c r="I308" i="1"/>
  <c r="I334" i="1" s="1"/>
  <c r="H308" i="1"/>
  <c r="H334" i="1" s="1"/>
  <c r="G308" i="1"/>
  <c r="G334" i="1" s="1"/>
  <c r="F308" i="1"/>
  <c r="F334" i="1" s="1"/>
  <c r="E308" i="1"/>
  <c r="E334" i="1" s="1"/>
  <c r="H307" i="1"/>
  <c r="H333" i="1" s="1"/>
  <c r="G307" i="1"/>
  <c r="G333" i="1" s="1"/>
  <c r="F307" i="1"/>
  <c r="F333" i="1" s="1"/>
  <c r="E307" i="1"/>
  <c r="E333" i="1" s="1"/>
  <c r="P301" i="1"/>
  <c r="P307" i="1" s="1"/>
  <c r="P333" i="1" s="1"/>
  <c r="O301" i="1"/>
  <c r="O307" i="1" s="1"/>
  <c r="O333" i="1" s="1"/>
  <c r="N301" i="1"/>
  <c r="N307" i="1" s="1"/>
  <c r="N333" i="1" s="1"/>
  <c r="M301" i="1"/>
  <c r="M307" i="1" s="1"/>
  <c r="M333" i="1" s="1"/>
  <c r="L301" i="1"/>
  <c r="L307" i="1" s="1"/>
  <c r="L333" i="1" s="1"/>
  <c r="K301" i="1"/>
  <c r="K307" i="1" s="1"/>
  <c r="K333" i="1" s="1"/>
  <c r="J301" i="1"/>
  <c r="J307" i="1" s="1"/>
  <c r="J333" i="1" s="1"/>
  <c r="I301" i="1"/>
  <c r="I307" i="1" s="1"/>
  <c r="I333" i="1" s="1"/>
  <c r="D297" i="1"/>
  <c r="D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H294" i="1"/>
  <c r="G294" i="1"/>
  <c r="F294" i="1"/>
  <c r="E294" i="1"/>
  <c r="P288" i="1"/>
  <c r="P294" i="1" s="1"/>
  <c r="O288" i="1"/>
  <c r="O294" i="1" s="1"/>
  <c r="N288" i="1"/>
  <c r="N294" i="1" s="1"/>
  <c r="M288" i="1"/>
  <c r="M294" i="1" s="1"/>
  <c r="L288" i="1"/>
  <c r="L294" i="1" s="1"/>
  <c r="K288" i="1"/>
  <c r="K294" i="1" s="1"/>
  <c r="J288" i="1"/>
  <c r="J294" i="1" s="1"/>
  <c r="I288" i="1"/>
  <c r="I294" i="1" s="1"/>
  <c r="H287" i="1"/>
  <c r="G287" i="1"/>
  <c r="F287" i="1"/>
  <c r="E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P283" i="1"/>
  <c r="P287" i="1" s="1"/>
  <c r="O283" i="1"/>
  <c r="O287" i="1" s="1"/>
  <c r="N283" i="1"/>
  <c r="N287" i="1" s="1"/>
  <c r="M283" i="1"/>
  <c r="M287" i="1" s="1"/>
  <c r="L283" i="1"/>
  <c r="L287" i="1" s="1"/>
  <c r="K283" i="1"/>
  <c r="K287" i="1" s="1"/>
  <c r="J283" i="1"/>
  <c r="J287" i="1" s="1"/>
  <c r="I283" i="1"/>
  <c r="I287" i="1" s="1"/>
  <c r="P267" i="1"/>
  <c r="O267" i="1"/>
  <c r="N267" i="1"/>
  <c r="M267" i="1"/>
  <c r="L267" i="1"/>
  <c r="K267" i="1"/>
  <c r="J267" i="1"/>
  <c r="I267" i="1"/>
  <c r="H267" i="1"/>
  <c r="H297" i="1" s="1"/>
  <c r="G267" i="1"/>
  <c r="G297" i="1" s="1"/>
  <c r="F267" i="1"/>
  <c r="F297" i="1" s="1"/>
  <c r="E267" i="1"/>
  <c r="E297" i="1" s="1"/>
  <c r="P266" i="1"/>
  <c r="O266" i="1"/>
  <c r="O296" i="1" s="1"/>
  <c r="N266" i="1"/>
  <c r="M266" i="1"/>
  <c r="M296" i="1" s="1"/>
  <c r="L266" i="1"/>
  <c r="K266" i="1"/>
  <c r="J266" i="1"/>
  <c r="I266" i="1"/>
  <c r="H266" i="1"/>
  <c r="H296" i="1" s="1"/>
  <c r="G266" i="1"/>
  <c r="G296" i="1" s="1"/>
  <c r="F266" i="1"/>
  <c r="F296" i="1" s="1"/>
  <c r="E266" i="1"/>
  <c r="E296" i="1" s="1"/>
  <c r="D256" i="1"/>
  <c r="D255" i="1"/>
  <c r="P252" i="1"/>
  <c r="P254" i="1" s="1"/>
  <c r="O252" i="1"/>
  <c r="O254" i="1" s="1"/>
  <c r="N252" i="1"/>
  <c r="N254" i="1" s="1"/>
  <c r="N256" i="1" s="1"/>
  <c r="M252" i="1"/>
  <c r="M254" i="1" s="1"/>
  <c r="L252" i="1"/>
  <c r="L254" i="1" s="1"/>
  <c r="L256" i="1" s="1"/>
  <c r="K252" i="1"/>
  <c r="K254" i="1" s="1"/>
  <c r="J252" i="1"/>
  <c r="J254" i="1" s="1"/>
  <c r="I252" i="1"/>
  <c r="I254" i="1" s="1"/>
  <c r="O244" i="1"/>
  <c r="K244" i="1"/>
  <c r="J244" i="1"/>
  <c r="J256" i="1" s="1"/>
  <c r="I244" i="1"/>
  <c r="P256" i="1"/>
  <c r="K256" i="1"/>
  <c r="I256" i="1"/>
  <c r="H256" i="1"/>
  <c r="G256" i="1"/>
  <c r="F256" i="1"/>
  <c r="E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14" i="1"/>
  <c r="D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H205" i="1"/>
  <c r="G205" i="1"/>
  <c r="F205" i="1"/>
  <c r="E205" i="1"/>
  <c r="P201" i="1"/>
  <c r="P205" i="1" s="1"/>
  <c r="O201" i="1"/>
  <c r="O205" i="1" s="1"/>
  <c r="N201" i="1"/>
  <c r="N205" i="1" s="1"/>
  <c r="M201" i="1"/>
  <c r="M205" i="1" s="1"/>
  <c r="L201" i="1"/>
  <c r="L205" i="1" s="1"/>
  <c r="K201" i="1"/>
  <c r="K205" i="1" s="1"/>
  <c r="J201" i="1"/>
  <c r="J205" i="1" s="1"/>
  <c r="I201" i="1"/>
  <c r="I205" i="1" s="1"/>
  <c r="P184" i="1"/>
  <c r="P214" i="1" s="1"/>
  <c r="O184" i="1"/>
  <c r="O214" i="1" s="1"/>
  <c r="N184" i="1"/>
  <c r="N214" i="1" s="1"/>
  <c r="M184" i="1"/>
  <c r="M214" i="1" s="1"/>
  <c r="L184" i="1"/>
  <c r="L214" i="1" s="1"/>
  <c r="K184" i="1"/>
  <c r="K214" i="1" s="1"/>
  <c r="J184" i="1"/>
  <c r="J214" i="1" s="1"/>
  <c r="I184" i="1"/>
  <c r="I214" i="1" s="1"/>
  <c r="H184" i="1"/>
  <c r="H214" i="1" s="1"/>
  <c r="G184" i="1"/>
  <c r="G214" i="1" s="1"/>
  <c r="F184" i="1"/>
  <c r="F214" i="1" s="1"/>
  <c r="E184" i="1"/>
  <c r="E214" i="1" s="1"/>
  <c r="P183" i="1"/>
  <c r="P213" i="1" s="1"/>
  <c r="O183" i="1"/>
  <c r="O213" i="1" s="1"/>
  <c r="N183" i="1"/>
  <c r="N213" i="1" s="1"/>
  <c r="M183" i="1"/>
  <c r="M213" i="1" s="1"/>
  <c r="L183" i="1"/>
  <c r="L213" i="1" s="1"/>
  <c r="K183" i="1"/>
  <c r="K213" i="1" s="1"/>
  <c r="J183" i="1"/>
  <c r="J213" i="1" s="1"/>
  <c r="I183" i="1"/>
  <c r="I213" i="1" s="1"/>
  <c r="H183" i="1"/>
  <c r="H213" i="1" s="1"/>
  <c r="G183" i="1"/>
  <c r="G213" i="1" s="1"/>
  <c r="F183" i="1"/>
  <c r="F213" i="1" s="1"/>
  <c r="E183" i="1"/>
  <c r="E213" i="1" s="1"/>
  <c r="D173" i="1"/>
  <c r="D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P161" i="1"/>
  <c r="N161" i="1"/>
  <c r="M161" i="1"/>
  <c r="L161" i="1"/>
  <c r="H161" i="1"/>
  <c r="G161" i="1"/>
  <c r="F161" i="1"/>
  <c r="E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O161" i="1"/>
  <c r="K161" i="1"/>
  <c r="J161" i="1"/>
  <c r="I161" i="1"/>
  <c r="P137" i="1"/>
  <c r="P173" i="1" s="1"/>
  <c r="O137" i="1"/>
  <c r="N137" i="1"/>
  <c r="M137" i="1"/>
  <c r="L137" i="1"/>
  <c r="K137" i="1"/>
  <c r="K173" i="1" s="1"/>
  <c r="J137" i="1"/>
  <c r="J173" i="1" s="1"/>
  <c r="I137" i="1"/>
  <c r="I173" i="1" s="1"/>
  <c r="H137" i="1"/>
  <c r="H173" i="1" s="1"/>
  <c r="G137" i="1"/>
  <c r="G173" i="1" s="1"/>
  <c r="F137" i="1"/>
  <c r="F173" i="1" s="1"/>
  <c r="E137" i="1"/>
  <c r="E173" i="1" s="1"/>
  <c r="P136" i="1"/>
  <c r="P172" i="1" s="1"/>
  <c r="O136" i="1"/>
  <c r="O172" i="1" s="1"/>
  <c r="N136" i="1"/>
  <c r="N172" i="1" s="1"/>
  <c r="M136" i="1"/>
  <c r="M172" i="1" s="1"/>
  <c r="L136" i="1"/>
  <c r="L172" i="1" s="1"/>
  <c r="K136" i="1"/>
  <c r="K172" i="1" s="1"/>
  <c r="J136" i="1"/>
  <c r="J172" i="1" s="1"/>
  <c r="I136" i="1"/>
  <c r="I172" i="1" s="1"/>
  <c r="H136" i="1"/>
  <c r="H172" i="1" s="1"/>
  <c r="G136" i="1"/>
  <c r="G172" i="1" s="1"/>
  <c r="F136" i="1"/>
  <c r="F172" i="1" s="1"/>
  <c r="E136" i="1"/>
  <c r="E172" i="1" s="1"/>
  <c r="D126" i="1"/>
  <c r="D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H118" i="1"/>
  <c r="G118" i="1"/>
  <c r="F118" i="1"/>
  <c r="E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P114" i="1"/>
  <c r="P118" i="1" s="1"/>
  <c r="O114" i="1"/>
  <c r="N114" i="1"/>
  <c r="N118" i="1" s="1"/>
  <c r="M114" i="1"/>
  <c r="M118" i="1" s="1"/>
  <c r="L114" i="1"/>
  <c r="L118" i="1" s="1"/>
  <c r="K114" i="1"/>
  <c r="K118" i="1" s="1"/>
  <c r="J114" i="1"/>
  <c r="J118" i="1" s="1"/>
  <c r="I114" i="1"/>
  <c r="I118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P101" i="1"/>
  <c r="O101" i="1"/>
  <c r="N101" i="1"/>
  <c r="M101" i="1"/>
  <c r="L101" i="1"/>
  <c r="K101" i="1"/>
  <c r="J101" i="1"/>
  <c r="I101" i="1"/>
  <c r="I125" i="1" s="1"/>
  <c r="H101" i="1"/>
  <c r="G101" i="1"/>
  <c r="F101" i="1"/>
  <c r="E101" i="1"/>
  <c r="D91" i="1"/>
  <c r="D90" i="1"/>
  <c r="P77" i="1"/>
  <c r="P81" i="1" s="1"/>
  <c r="O77" i="1"/>
  <c r="O81" i="1" s="1"/>
  <c r="N77" i="1"/>
  <c r="N81" i="1" s="1"/>
  <c r="M77" i="1"/>
  <c r="M81" i="1" s="1"/>
  <c r="L77" i="1"/>
  <c r="L81" i="1" s="1"/>
  <c r="K77" i="1"/>
  <c r="K81" i="1" s="1"/>
  <c r="J77" i="1"/>
  <c r="J81" i="1" s="1"/>
  <c r="I77" i="1"/>
  <c r="I81" i="1" s="1"/>
  <c r="P63" i="1"/>
  <c r="O63" i="1"/>
  <c r="O91" i="1" s="1"/>
  <c r="N63" i="1"/>
  <c r="M63" i="1"/>
  <c r="L63" i="1"/>
  <c r="K63" i="1"/>
  <c r="J63" i="1"/>
  <c r="I63" i="1"/>
  <c r="H63" i="1"/>
  <c r="H91" i="1" s="1"/>
  <c r="G63" i="1"/>
  <c r="F63" i="1"/>
  <c r="F91" i="1" s="1"/>
  <c r="E63" i="1"/>
  <c r="P62" i="1"/>
  <c r="O62" i="1"/>
  <c r="O90" i="1" s="1"/>
  <c r="N62" i="1"/>
  <c r="N90" i="1" s="1"/>
  <c r="M62" i="1"/>
  <c r="L62" i="1"/>
  <c r="L90" i="1" s="1"/>
  <c r="K62" i="1"/>
  <c r="K90" i="1" s="1"/>
  <c r="J62" i="1"/>
  <c r="J90" i="1" s="1"/>
  <c r="I62" i="1"/>
  <c r="H62" i="1"/>
  <c r="H90" i="1" s="1"/>
  <c r="G62" i="1"/>
  <c r="F62" i="1"/>
  <c r="F90" i="1" s="1"/>
  <c r="E62" i="1"/>
  <c r="D52" i="1"/>
  <c r="P52" i="1"/>
  <c r="O52" i="1"/>
  <c r="N52" i="1"/>
  <c r="M52" i="1"/>
  <c r="L52" i="1"/>
  <c r="K52" i="1"/>
  <c r="J52" i="1"/>
  <c r="I52" i="1"/>
  <c r="H52" i="1"/>
  <c r="G52" i="1"/>
  <c r="F52" i="1"/>
  <c r="E52" i="1"/>
  <c r="P51" i="1"/>
  <c r="O51" i="1"/>
  <c r="N51" i="1"/>
  <c r="M51" i="1"/>
  <c r="L51" i="1"/>
  <c r="K51" i="1"/>
  <c r="J51" i="1"/>
  <c r="I51" i="1"/>
  <c r="H51" i="1"/>
  <c r="G51" i="1"/>
  <c r="F51" i="1"/>
  <c r="E51" i="1"/>
  <c r="J125" i="1" l="1"/>
  <c r="K125" i="1"/>
  <c r="O125" i="1"/>
  <c r="K91" i="1"/>
  <c r="P126" i="1"/>
  <c r="N126" i="1"/>
  <c r="M126" i="1"/>
  <c r="L126" i="1"/>
  <c r="I126" i="1"/>
  <c r="H126" i="1"/>
  <c r="G126" i="1"/>
  <c r="F126" i="1"/>
  <c r="E126" i="1"/>
  <c r="P125" i="1"/>
  <c r="N125" i="1"/>
  <c r="M125" i="1"/>
  <c r="L125" i="1"/>
  <c r="K126" i="1"/>
  <c r="J126" i="1"/>
  <c r="H125" i="1"/>
  <c r="H421" i="1" s="1"/>
  <c r="H423" i="1" s="1"/>
  <c r="H425" i="1" s="1"/>
  <c r="G125" i="1"/>
  <c r="F125" i="1"/>
  <c r="F421" i="1" s="1"/>
  <c r="F423" i="1" s="1"/>
  <c r="F425" i="1" s="1"/>
  <c r="E125" i="1"/>
  <c r="M91" i="1"/>
  <c r="I91" i="1"/>
  <c r="H422" i="1"/>
  <c r="H424" i="1" s="1"/>
  <c r="H426" i="1" s="1"/>
  <c r="G91" i="1"/>
  <c r="G422" i="1" s="1"/>
  <c r="G424" i="1" s="1"/>
  <c r="G426" i="1" s="1"/>
  <c r="F422" i="1"/>
  <c r="F424" i="1" s="1"/>
  <c r="F426" i="1" s="1"/>
  <c r="E91" i="1"/>
  <c r="E422" i="1" s="1"/>
  <c r="E424" i="1" s="1"/>
  <c r="E426" i="1" s="1"/>
  <c r="P90" i="1"/>
  <c r="M90" i="1"/>
  <c r="I90" i="1"/>
  <c r="G90" i="1"/>
  <c r="E90" i="1"/>
  <c r="M173" i="1"/>
  <c r="O173" i="1"/>
  <c r="M256" i="1"/>
  <c r="M379" i="1"/>
  <c r="O379" i="1"/>
  <c r="O256" i="1"/>
  <c r="O118" i="1"/>
  <c r="O126" i="1" s="1"/>
  <c r="L173" i="1"/>
  <c r="N173" i="1"/>
  <c r="J91" i="1"/>
  <c r="L91" i="1"/>
  <c r="N91" i="1"/>
  <c r="P91" i="1"/>
  <c r="I296" i="1"/>
  <c r="K296" i="1"/>
  <c r="I297" i="1"/>
  <c r="K297" i="1"/>
  <c r="M297" i="1"/>
  <c r="O297" i="1"/>
  <c r="J296" i="1"/>
  <c r="L296" i="1"/>
  <c r="N296" i="1"/>
  <c r="P296" i="1"/>
  <c r="J297" i="1"/>
  <c r="L297" i="1"/>
  <c r="N297" i="1"/>
  <c r="P297" i="1"/>
  <c r="E421" i="1" l="1"/>
  <c r="E423" i="1" s="1"/>
  <c r="E425" i="1" s="1"/>
  <c r="G421" i="1"/>
  <c r="G423" i="1" s="1"/>
  <c r="G425" i="1" s="1"/>
</calcChain>
</file>

<file path=xl/sharedStrings.xml><?xml version="1.0" encoding="utf-8"?>
<sst xmlns="http://schemas.openxmlformats.org/spreadsheetml/2006/main" count="1136" uniqueCount="244">
  <si>
    <t>"Утверждаю"</t>
  </si>
  <si>
    <t xml:space="preserve">  </t>
  </si>
  <si>
    <t>Прием пищи</t>
  </si>
  <si>
    <t>Наименование блюда</t>
  </si>
  <si>
    <t>Выход</t>
  </si>
  <si>
    <t>Пищевые вещества</t>
  </si>
  <si>
    <t>Энергетическая ценность (ккал)</t>
  </si>
  <si>
    <t>Витамины, мг</t>
  </si>
  <si>
    <t>Минеральные вещества, мг</t>
  </si>
  <si>
    <t>№ рецептуры</t>
  </si>
  <si>
    <t>Б</t>
  </si>
  <si>
    <t>Ж</t>
  </si>
  <si>
    <t>У</t>
  </si>
  <si>
    <t>В1</t>
  </si>
  <si>
    <t>В2</t>
  </si>
  <si>
    <t>РР</t>
  </si>
  <si>
    <t>С</t>
  </si>
  <si>
    <t>Са</t>
  </si>
  <si>
    <t>Мg</t>
  </si>
  <si>
    <t>Р</t>
  </si>
  <si>
    <t>Fе</t>
  </si>
  <si>
    <t>Неделя 1</t>
  </si>
  <si>
    <t>1 день</t>
  </si>
  <si>
    <t>Завтрак:</t>
  </si>
  <si>
    <t>№ 209   М.П.Могильный 2005</t>
  </si>
  <si>
    <t>Я</t>
  </si>
  <si>
    <t>Макаронные изделия, отварные с овощами</t>
  </si>
  <si>
    <t>№ 433     А.Я.Перевалов 2012</t>
  </si>
  <si>
    <t xml:space="preserve"> </t>
  </si>
  <si>
    <t>25/7</t>
  </si>
  <si>
    <t>№ 1       М.П.Могильный 2005</t>
  </si>
  <si>
    <t>25/5</t>
  </si>
  <si>
    <t>Чай с сахаром</t>
  </si>
  <si>
    <t>200/11</t>
  </si>
  <si>
    <t>№ 392   М.П.Могильный 2012</t>
  </si>
  <si>
    <t>180/10</t>
  </si>
  <si>
    <t>Итого: сад</t>
  </si>
  <si>
    <t>Итого: ясли</t>
  </si>
  <si>
    <t>2-завтрак:</t>
  </si>
  <si>
    <t>№ 338   М.П.Могильный 2005</t>
  </si>
  <si>
    <t>№ 389   М.П.Могильный 2005</t>
  </si>
  <si>
    <t>Обед</t>
  </si>
  <si>
    <t>№ 521   М.П.Могильный 2012</t>
  </si>
  <si>
    <t xml:space="preserve">Хлеб пшеничный </t>
  </si>
  <si>
    <t>№ 122     А.Я.Перевалов 2012</t>
  </si>
  <si>
    <t>Хлеб ржаной</t>
  </si>
  <si>
    <t>№ 123     А.Я.Перевалов 2012</t>
  </si>
  <si>
    <t>Полдник</t>
  </si>
  <si>
    <t>Каша жидкая молочная из рисовой крупы</t>
  </si>
  <si>
    <t>№ 182   М.П.Могильный 2005</t>
  </si>
  <si>
    <t>№ 397     М.П.Могильный 2012</t>
  </si>
  <si>
    <t>Всего за день: сад</t>
  </si>
  <si>
    <t>Всего за день: ясли</t>
  </si>
  <si>
    <t>2 день</t>
  </si>
  <si>
    <t>Завтрак</t>
  </si>
  <si>
    <t>Каша жидкая молочная ячневая</t>
  </si>
  <si>
    <t>№ 182     М.П.Могильный 2005</t>
  </si>
  <si>
    <t>20/15</t>
  </si>
  <si>
    <t>№ 3       М.П.Могильный 2005</t>
  </si>
  <si>
    <t>15/10</t>
  </si>
  <si>
    <t>№ 395     М.П.Могильный 2012</t>
  </si>
  <si>
    <t>Суп картофельный с макаронными изделиями</t>
  </si>
  <si>
    <t>№ 103   М.П.Могильный 2005</t>
  </si>
  <si>
    <t>Голубцы ленивые</t>
  </si>
  <si>
    <t>№ 298   М.П.Могильный 2012</t>
  </si>
  <si>
    <t>Компот из смеси сухофруктов</t>
  </si>
  <si>
    <t>№ 522     А.Я.Перевалов 2012</t>
  </si>
  <si>
    <t>Соус молочный сладкий</t>
  </si>
  <si>
    <t>№ 327  М.П.Могильный 2005</t>
  </si>
  <si>
    <t>№ 386   М.П.Могильный 2005</t>
  </si>
  <si>
    <t>3 день</t>
  </si>
  <si>
    <t>№ 121   М.П.Могильный 2005</t>
  </si>
  <si>
    <t>Бутерброд с повидлом</t>
  </si>
  <si>
    <t>№ 2       М.П.Могильный 2005</t>
  </si>
  <si>
    <t>№ 394     М.П.Могильный 2012</t>
  </si>
  <si>
    <t>2- завтрак</t>
  </si>
  <si>
    <t>№ 385   М.П.Могильный 2005</t>
  </si>
  <si>
    <t>№ 101   М.П.Могильный 2005</t>
  </si>
  <si>
    <t>Плов из птицы</t>
  </si>
  <si>
    <t>№ 304  М.П.Могильный 2012</t>
  </si>
  <si>
    <t>Чай с лимоном</t>
  </si>
  <si>
    <t>200/11/9</t>
  </si>
  <si>
    <t>150/7/4</t>
  </si>
  <si>
    <t>4 день</t>
  </si>
  <si>
    <t>Каша жидкая молочная из  пшеничной крупы</t>
  </si>
  <si>
    <t>№ 279     А.Я.Перевалов 2012</t>
  </si>
  <si>
    <t>20/7</t>
  </si>
  <si>
    <t>15/5</t>
  </si>
  <si>
    <t>№ 102   М.П.Могильный 2005</t>
  </si>
  <si>
    <t>Гренки из пшеничного хлеба</t>
  </si>
  <si>
    <t>№ 115   М.П.Могильный 2012</t>
  </si>
  <si>
    <t>Тефтели рыбные</t>
  </si>
  <si>
    <t>№ 239  М.П.Могильный 2005</t>
  </si>
  <si>
    <t>Соус сметанный с томатом</t>
  </si>
  <si>
    <t>№ 331   М.П.Могильный 2005</t>
  </si>
  <si>
    <t xml:space="preserve"> № 302  М.П.Могильный 2005</t>
  </si>
  <si>
    <t>Рагу из овощей</t>
  </si>
  <si>
    <t>№ 137   М.П.Могильный 2012</t>
  </si>
  <si>
    <t>№ 602, 603, 604 А.Я.Перевалов 2012</t>
  </si>
  <si>
    <t>№ 392     М.П.Могильный 2012</t>
  </si>
  <si>
    <t>150/7</t>
  </si>
  <si>
    <t>5 день</t>
  </si>
  <si>
    <t>Суп молочный с крупой рисовой</t>
  </si>
  <si>
    <t>200/11/8</t>
  </si>
  <si>
    <t>№ 393    М.П.Могильный 2012</t>
  </si>
  <si>
    <t>180/10/7</t>
  </si>
  <si>
    <t xml:space="preserve">Икра свекольная </t>
  </si>
  <si>
    <t>№ 75     М.П.Могильный 2005</t>
  </si>
  <si>
    <t>Борщ с капустой и картофелем</t>
  </si>
  <si>
    <t>№ 57     М.П.Могильный 2012</t>
  </si>
  <si>
    <t>Пампушки с чесноком</t>
  </si>
  <si>
    <t>№ 184         А.И.Здобнов 2005</t>
  </si>
  <si>
    <t>Шанежка наливная</t>
  </si>
  <si>
    <t>№ 564     А.Я.Перевалов 2012</t>
  </si>
  <si>
    <t>Неделя 2</t>
  </si>
  <si>
    <t>6 День</t>
  </si>
  <si>
    <t>Суп картофельный с клецками</t>
  </si>
  <si>
    <t>№ 108   М.П.Могильный 2005</t>
  </si>
  <si>
    <t>Жаркое из кур (вариант 2)</t>
  </si>
  <si>
    <t>№ 10.22        Цитадель-трейд 2005</t>
  </si>
  <si>
    <t>№ 395    М.П.Могильный 2012</t>
  </si>
  <si>
    <t>7 день</t>
  </si>
  <si>
    <t>Суп  молочный с крупой ячневой</t>
  </si>
  <si>
    <t>Тефтели 2-ой вариант</t>
  </si>
  <si>
    <t>№ 279   М.П.Могильный 2005</t>
  </si>
  <si>
    <t>Макаронные изделия отварные</t>
  </si>
  <si>
    <t>№ 203   М.П.Могильный 2005</t>
  </si>
  <si>
    <t>№ 223   М.П.Могильный 2005</t>
  </si>
  <si>
    <t>8 день</t>
  </si>
  <si>
    <t>Суп-лапша домашняя</t>
  </si>
  <si>
    <t>№ 218         А.И.Здобнов 2005</t>
  </si>
  <si>
    <t>Котлета рубленная из бройлер-цыплят</t>
  </si>
  <si>
    <t>№ 295   М.П.Могильный 2005</t>
  </si>
  <si>
    <t>Капуста тушеная</t>
  </si>
  <si>
    <t>№ 321   М.П.Могильный 2005</t>
  </si>
  <si>
    <t>9 день</t>
  </si>
  <si>
    <t>Суп молочный с макаронными изделиями</t>
  </si>
  <si>
    <t>№ 120   М.П.Могильный 2005</t>
  </si>
  <si>
    <t>Свекольник</t>
  </si>
  <si>
    <t>№ 145     А.Я.Перевалов 2012</t>
  </si>
  <si>
    <t>Котлеты или биточки рыбные</t>
  </si>
  <si>
    <t>№ 234   М.П.Могильный 2005</t>
  </si>
  <si>
    <t xml:space="preserve">Соус сметанный  </t>
  </si>
  <si>
    <t>№ 330   М.П.Могильный 2005</t>
  </si>
  <si>
    <t xml:space="preserve">Омлет натуральный </t>
  </si>
  <si>
    <t>№ 210   М.П.Могильный 2005</t>
  </si>
  <si>
    <t>10 день</t>
  </si>
  <si>
    <t xml:space="preserve">Каша жидкая молочная из манной крупы </t>
  </si>
  <si>
    <t>№ 181   М.П.Могильный 2005</t>
  </si>
  <si>
    <t xml:space="preserve">Борщ Ставропольский </t>
  </si>
  <si>
    <t>№ 57  Сборник Ставр.фирм.блюд</t>
  </si>
  <si>
    <t xml:space="preserve">Итого за весь  период: </t>
  </si>
  <si>
    <t>Итого за весь период: ясли</t>
  </si>
  <si>
    <t xml:space="preserve">Среднее значение за весь период </t>
  </si>
  <si>
    <t>% выполнения от калорийности</t>
  </si>
  <si>
    <t>Сборник рецептур блюд и кулинарных изделий для питания детей в дошкольных оганизациях Дели принт Москва 2012 г. М.П.Могильный</t>
  </si>
  <si>
    <t>Сбоник рецепту блюд и кулинарных изделий для питания школьников Дели принт Москва 2005 г. М.П.Могильный</t>
  </si>
  <si>
    <t>Сбоник рецептур блюд и кулинарных изделий для ДОО и дет. оздоровительных учреждений Пермь 2012 г. А.Я.Перевалов</t>
  </si>
  <si>
    <t>Сбоник рецептур блюд и кулинарных изделий. Москва "Лада" 2005 г. А.И.Здобнов</t>
  </si>
  <si>
    <t>Сборник ставропольских фирменных блюд</t>
  </si>
  <si>
    <t xml:space="preserve">Технолог МКУ  "Ресурсный центр"                       </t>
  </si>
  <si>
    <t>150/3,75</t>
  </si>
  <si>
    <t>_________________Мицкевич В.А.</t>
  </si>
  <si>
    <t xml:space="preserve">                                                            дошкольные образовательные учреждения с 10,5  часовым пребыванием                                                                                  </t>
  </si>
  <si>
    <t>180/4,5</t>
  </si>
  <si>
    <t>№ 280         А.Я.Перевалов 2012</t>
  </si>
  <si>
    <t>Икра свекольная</t>
  </si>
  <si>
    <t>Вареники ленивые</t>
  </si>
  <si>
    <t>№ 217/218   М.П.Могильный 2005</t>
  </si>
  <si>
    <t xml:space="preserve">Суп  молочный с овсяными хлопьями </t>
  </si>
  <si>
    <t>Икра морковная</t>
  </si>
  <si>
    <t>Крендель сахарный</t>
  </si>
  <si>
    <t>№ 569     А.Я.Перевалов 2012</t>
  </si>
  <si>
    <t>Каша рассыпчатая пшеничная</t>
  </si>
  <si>
    <t>Рыба, запеченная с картофелем по-русски</t>
  </si>
  <si>
    <t>70/130</t>
  </si>
  <si>
    <t>№ 351     А.Я.Перевалов 2012</t>
  </si>
  <si>
    <t>50/110</t>
  </si>
  <si>
    <t>Каша жидкая молочная из  пшенной крупы</t>
  </si>
  <si>
    <t>№ 98     М.П.Могильный 2005</t>
  </si>
  <si>
    <t>№ 120    А.Я.Перевалов 2012</t>
  </si>
  <si>
    <t>Плоды свежие (1шт.) или сок фруктовый</t>
  </si>
  <si>
    <t>Плоды свежие (1 шт.)или сок фруктовый</t>
  </si>
  <si>
    <t>Плоды свежие (1 шт.) или сок фруктовый</t>
  </si>
  <si>
    <t>№ 271  М.П.Могильный 2005</t>
  </si>
  <si>
    <t>№ 393     М.П.Могильный 2005</t>
  </si>
  <si>
    <t>№ 406    М.П.Могильный 2005</t>
  </si>
  <si>
    <t>Пирожок печеный из дрожжевого теста с картофелем и луком</t>
  </si>
  <si>
    <t>Яйцо вареное (1 шт.)</t>
  </si>
  <si>
    <t>1/100</t>
  </si>
  <si>
    <t>1/40</t>
  </si>
  <si>
    <t>Кефир 2,5% жирн. или ряженка 2,5% жирн.</t>
  </si>
  <si>
    <t>Молоко кипяченое 2,5% жирн.</t>
  </si>
  <si>
    <t>2024 года</t>
  </si>
  <si>
    <t>№ 700   А.И.Здобнов 2005</t>
  </si>
  <si>
    <t>Суп крестьянский с крупой пшеничной</t>
  </si>
  <si>
    <t>Суп картофельный с крупой гречневой</t>
  </si>
  <si>
    <t>Суп картофельный с крупой пшеничной</t>
  </si>
  <si>
    <t>Паршина И.Ю.</t>
  </si>
  <si>
    <t xml:space="preserve">Заведующий МДОУ "Детский сад  № 41 </t>
  </si>
  <si>
    <t>«Золотой ключик» г. Георгиевска"</t>
  </si>
  <si>
    <t>№ 383  М.П.Могильный 2012</t>
  </si>
  <si>
    <t>1/200</t>
  </si>
  <si>
    <t>№ 521    М.П.Могильный 2012</t>
  </si>
  <si>
    <t>Кисель из повидла</t>
  </si>
  <si>
    <t>№ 383   М.П.Могильный 2012</t>
  </si>
  <si>
    <t>Кисель  из повидла</t>
  </si>
  <si>
    <t xml:space="preserve">      №859                  А.И.Здобнов 2012</t>
  </si>
  <si>
    <t>№ 369   А.И. Здобнов 2012</t>
  </si>
  <si>
    <t xml:space="preserve"> Двухнедельное ( 10-дневное) меню на осенне-зимний период для детей, посещающих</t>
  </si>
  <si>
    <t>октября</t>
  </si>
  <si>
    <t>Овощи отварные с маслом (морковь)</t>
  </si>
  <si>
    <t>Компот из свежих плодов (яблоки)</t>
  </si>
  <si>
    <t>Бутерброд с сыром полутвердым "Российским" (порциями) 50% жирн.</t>
  </si>
  <si>
    <t>Овощи натуральные соленые</t>
  </si>
  <si>
    <t>Икра овощная</t>
  </si>
  <si>
    <t>№ 55     М.П.Могильный 2012</t>
  </si>
  <si>
    <t>№ 70     М.П.Могильный 2005</t>
  </si>
  <si>
    <t>Кондитерские изделия (пром.) (печенье)</t>
  </si>
  <si>
    <t xml:space="preserve">  № 70                        М.П. Могильный 2012</t>
  </si>
  <si>
    <t>Бутерброд с сыром полутвердый "Российский" (порциями) 50% жирн.</t>
  </si>
  <si>
    <t>№ 70     М.П.Могильный 2012</t>
  </si>
  <si>
    <t>Сельдь с картофелем и маслом</t>
  </si>
  <si>
    <t>50/130/10</t>
  </si>
  <si>
    <t>50/110/10</t>
  </si>
  <si>
    <t>№ 363     А.Я.Перевалов 2012</t>
  </si>
  <si>
    <t>Чай с молоком 2,5%</t>
  </si>
  <si>
    <t>Суп картофельный с бобовыми (горох)</t>
  </si>
  <si>
    <t>130/4,5</t>
  </si>
  <si>
    <t>110/4</t>
  </si>
  <si>
    <t>Овощи натуральные соленые(огурцы,томаты)</t>
  </si>
  <si>
    <t>Запеканка из творога 5 % жирн.</t>
  </si>
  <si>
    <t>Чай с молоком 2,5% жирн.</t>
  </si>
  <si>
    <t>Кофейный напиток с молоком 2,5% жирн. (1вариант)</t>
  </si>
  <si>
    <t>Какао с молоком   2,5% жирн. (1 вариант)</t>
  </si>
  <si>
    <t>Какао с молоком   2,5%  жирн.          (1 вариант)</t>
  </si>
  <si>
    <t>Какао с молоком     2,5% жирн.       (1 вариант)</t>
  </si>
  <si>
    <t>Булочка "Ладушка» йодированная из муки в/с с маслом сливочным "Крестьянским" 72,5 % жирн.</t>
  </si>
  <si>
    <t>Котлета домашняя (с маслом сливочным "Крестьянским" с 72,5% жирн)</t>
  </si>
  <si>
    <t xml:space="preserve">Хлеб пшеничный с маслом сливочным  "Крестьянским" 72,5 % жирн.(порциями) </t>
  </si>
  <si>
    <t>Каша рассыпчатая ячневая (с маслом сливочным "Крестьянским" 72,5% жирн.)</t>
  </si>
  <si>
    <t>Хлеб пшеничный  с маслом сливочным "Крестьянским" 72,5 % жирн.(порциями)</t>
  </si>
  <si>
    <t>Булочка «Ладушка» йодированная из муки в/с с маслом сливочным"Крестьянским" 72,5 % жирн.</t>
  </si>
  <si>
    <t xml:space="preserve">Хлеб пшеничный с маслом сливочным "Крестьянским" 72,5 % жирн.(порциями)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</si>
</sst>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12762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wrapText="1"/>
    </xf>
    <xf numFmtId="0" fontId="2" fillId="2" borderId="0" xfId="1" applyFont="1" applyFill="1" applyAlignment="1">
      <alignment wrapText="1"/>
    </xf>
    <xf numFmtId="0" fontId="3" fillId="0" borderId="0" xfId="1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wrapText="1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2" fontId="2" fillId="0" borderId="0" xfId="0" applyNumberFormat="1" applyFont="1" applyAlignment="1">
      <alignment horizontal="center" wrapText="1" shrinkToFit="1"/>
    </xf>
    <xf numFmtId="2" fontId="2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2" fontId="7" fillId="0" borderId="5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2" fontId="4" fillId="0" borderId="6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shrinkToFit="1"/>
    </xf>
    <xf numFmtId="2" fontId="7" fillId="0" borderId="1" xfId="1" applyNumberFormat="1" applyFont="1" applyBorder="1" applyAlignment="1">
      <alignment horizontal="center" shrinkToFit="1"/>
    </xf>
    <xf numFmtId="0" fontId="7" fillId="0" borderId="1" xfId="1" applyFont="1" applyBorder="1" applyAlignment="1">
      <alignment horizontal="center" wrapText="1" shrinkToFit="1"/>
    </xf>
    <xf numFmtId="0" fontId="7" fillId="0" borderId="3" xfId="0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7" fontId="7" fillId="0" borderId="1" xfId="1" applyNumberFormat="1" applyFont="1" applyBorder="1" applyAlignment="1">
      <alignment horizontal="center" wrapText="1"/>
    </xf>
    <xf numFmtId="0" fontId="2" fillId="0" borderId="0" xfId="1" applyFont="1" applyAlignment="1"/>
    <xf numFmtId="14" fontId="7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9"/>
  <sheetViews>
    <sheetView tabSelected="1" view="pageBreakPreview" topLeftCell="A265" zoomScale="75" zoomScaleNormal="75" zoomScalePageLayoutView="75" workbookViewId="0">
      <selection activeCell="J342" sqref="J342"/>
    </sheetView>
  </sheetViews>
  <sheetFormatPr defaultColWidth="9.28515625" defaultRowHeight="12.75" x14ac:dyDescent="0.2"/>
  <cols>
    <col min="1" max="1" width="15.42578125" customWidth="1"/>
    <col min="2" max="2" width="33.7109375" customWidth="1"/>
    <col min="3" max="3" width="4.5703125" customWidth="1"/>
    <col min="4" max="4" width="12.42578125" customWidth="1"/>
    <col min="5" max="6" width="11.5703125" customWidth="1"/>
    <col min="7" max="7" width="11.85546875" customWidth="1"/>
    <col min="8" max="8" width="12.28515625" customWidth="1"/>
    <col min="9" max="9" width="9.42578125" customWidth="1"/>
    <col min="10" max="12" width="10.140625" customWidth="1"/>
    <col min="13" max="13" width="10.28515625" customWidth="1"/>
    <col min="14" max="15" width="10.140625" customWidth="1"/>
    <col min="16" max="16" width="10.42578125" customWidth="1"/>
    <col min="17" max="17" width="26.42578125" customWidth="1"/>
  </cols>
  <sheetData>
    <row r="1" spans="1:22" ht="18.75" customHeight="1" x14ac:dyDescent="0.3">
      <c r="A1" s="1"/>
      <c r="B1" s="1"/>
      <c r="C1" s="1"/>
      <c r="D1" s="1"/>
      <c r="E1" s="1"/>
      <c r="F1" s="1"/>
      <c r="I1" s="2"/>
      <c r="J1" s="2"/>
      <c r="K1" s="2"/>
      <c r="L1" s="2"/>
      <c r="M1" s="2"/>
      <c r="N1" s="116" t="s">
        <v>0</v>
      </c>
      <c r="O1" s="116"/>
      <c r="P1" s="116"/>
      <c r="Q1" s="2"/>
      <c r="R1" s="1"/>
      <c r="S1" s="3"/>
      <c r="T1" s="4"/>
      <c r="U1" s="4"/>
    </row>
    <row r="2" spans="1:22" ht="18.75" customHeight="1" x14ac:dyDescent="0.3">
      <c r="A2" s="1"/>
      <c r="B2" s="1"/>
      <c r="C2" s="1"/>
      <c r="D2" s="1"/>
      <c r="E2" s="1"/>
      <c r="F2" s="3"/>
      <c r="I2" s="2"/>
      <c r="J2" s="2"/>
      <c r="K2" s="2"/>
      <c r="L2" s="2"/>
      <c r="M2" s="2"/>
      <c r="N2" s="64" t="s">
        <v>199</v>
      </c>
      <c r="O2" s="64"/>
      <c r="P2" s="64"/>
      <c r="Q2" s="64"/>
      <c r="R2" s="1"/>
      <c r="S2" s="3"/>
      <c r="T2" s="4"/>
      <c r="U2" s="4"/>
    </row>
    <row r="3" spans="1:22" ht="18.75" customHeight="1" x14ac:dyDescent="0.3">
      <c r="A3" s="1"/>
      <c r="B3" s="1"/>
      <c r="C3" s="1"/>
      <c r="D3" s="1"/>
      <c r="E3" s="1"/>
      <c r="F3" s="3"/>
      <c r="I3" s="2"/>
      <c r="J3" s="2"/>
      <c r="K3" s="2"/>
      <c r="L3" s="2"/>
      <c r="M3" s="2"/>
      <c r="N3" s="64" t="s">
        <v>200</v>
      </c>
      <c r="O3" s="64"/>
      <c r="P3" s="64"/>
      <c r="Q3" s="64"/>
      <c r="R3" s="1"/>
      <c r="S3" s="3" t="s">
        <v>1</v>
      </c>
      <c r="T3" s="4"/>
      <c r="U3" s="4"/>
    </row>
    <row r="4" spans="1:22" ht="18.75" customHeight="1" x14ac:dyDescent="0.3">
      <c r="A4" s="1"/>
      <c r="B4" s="1"/>
      <c r="C4" s="1"/>
      <c r="D4" s="1"/>
      <c r="E4" s="1"/>
      <c r="F4" s="3"/>
      <c r="I4" s="2"/>
      <c r="J4" s="2"/>
      <c r="K4" s="2"/>
      <c r="L4" s="2"/>
      <c r="M4" s="2"/>
      <c r="N4" s="64"/>
      <c r="O4" s="64"/>
      <c r="P4" s="64"/>
      <c r="Q4" s="2"/>
      <c r="R4" s="1"/>
      <c r="S4" s="3"/>
      <c r="T4" s="4"/>
      <c r="U4" s="4"/>
    </row>
    <row r="5" spans="1:22" ht="18.75" customHeight="1" x14ac:dyDescent="0.3">
      <c r="A5" s="1"/>
      <c r="B5" s="1"/>
      <c r="C5" s="1"/>
      <c r="D5" s="1"/>
      <c r="E5" s="1"/>
      <c r="F5" s="1"/>
      <c r="G5" s="1"/>
      <c r="I5" s="5"/>
      <c r="J5" s="5"/>
      <c r="K5" s="5"/>
      <c r="L5" s="5"/>
      <c r="M5" s="5"/>
      <c r="N5" s="64" t="s">
        <v>162</v>
      </c>
      <c r="O5" s="64"/>
      <c r="P5" s="64"/>
      <c r="Q5" s="64"/>
      <c r="R5" s="1"/>
      <c r="S5" s="1"/>
      <c r="T5" s="4"/>
      <c r="U5" s="4"/>
    </row>
    <row r="6" spans="1:22" ht="19.5" customHeight="1" x14ac:dyDescent="0.3">
      <c r="A6" s="6"/>
      <c r="B6" s="6"/>
      <c r="C6" s="6"/>
      <c r="D6" s="6"/>
      <c r="E6" s="6"/>
      <c r="F6" s="6"/>
      <c r="I6" s="2"/>
      <c r="J6" s="2"/>
      <c r="K6" s="2"/>
      <c r="L6" s="2"/>
      <c r="M6" s="2"/>
      <c r="N6" s="2"/>
      <c r="O6" s="2">
        <v>1</v>
      </c>
      <c r="P6" s="2" t="s">
        <v>210</v>
      </c>
      <c r="Q6" s="2" t="s">
        <v>193</v>
      </c>
      <c r="R6" s="6"/>
      <c r="S6" s="6"/>
      <c r="T6" s="4"/>
      <c r="U6" s="4"/>
    </row>
    <row r="7" spans="1:22" ht="18.75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2" ht="20.45" customHeight="1" x14ac:dyDescent="0.3">
      <c r="A8" s="117" t="s">
        <v>209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7"/>
      <c r="S8" s="7"/>
      <c r="T8" s="7"/>
      <c r="U8" s="7"/>
    </row>
    <row r="9" spans="1:22" ht="18.600000000000001" customHeight="1" x14ac:dyDescent="0.3">
      <c r="A9" s="118" t="s">
        <v>163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7"/>
      <c r="S9" s="7"/>
      <c r="T9" s="7"/>
      <c r="U9" s="7"/>
    </row>
    <row r="10" spans="1:22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</row>
    <row r="11" spans="1:22" ht="24.2" customHeight="1" x14ac:dyDescent="0.3">
      <c r="A11" s="79" t="s">
        <v>2</v>
      </c>
      <c r="B11" s="79" t="s">
        <v>3</v>
      </c>
      <c r="C11" s="79"/>
      <c r="D11" s="79" t="s">
        <v>4</v>
      </c>
      <c r="E11" s="79" t="s">
        <v>5</v>
      </c>
      <c r="F11" s="79"/>
      <c r="G11" s="79"/>
      <c r="H11" s="79" t="s">
        <v>6</v>
      </c>
      <c r="I11" s="79" t="s">
        <v>7</v>
      </c>
      <c r="J11" s="79"/>
      <c r="K11" s="79"/>
      <c r="L11" s="79"/>
      <c r="M11" s="79" t="s">
        <v>8</v>
      </c>
      <c r="N11" s="79"/>
      <c r="O11" s="79"/>
      <c r="P11" s="79"/>
      <c r="Q11" s="79" t="s">
        <v>9</v>
      </c>
      <c r="R11" s="4"/>
      <c r="S11" s="4"/>
      <c r="T11" s="4"/>
      <c r="U11" s="4"/>
    </row>
    <row r="12" spans="1:22" s="4" customFormat="1" ht="47.1" customHeight="1" x14ac:dyDescent="0.3">
      <c r="A12" s="79"/>
      <c r="B12" s="79"/>
      <c r="C12" s="79"/>
      <c r="D12" s="79"/>
      <c r="E12" s="9" t="s">
        <v>10</v>
      </c>
      <c r="F12" s="9" t="s">
        <v>11</v>
      </c>
      <c r="G12" s="9" t="s">
        <v>12</v>
      </c>
      <c r="H12" s="79"/>
      <c r="I12" s="29" t="s">
        <v>13</v>
      </c>
      <c r="J12" s="29" t="s">
        <v>14</v>
      </c>
      <c r="K12" s="29" t="s">
        <v>15</v>
      </c>
      <c r="L12" s="29" t="s">
        <v>16</v>
      </c>
      <c r="M12" s="29" t="s">
        <v>17</v>
      </c>
      <c r="N12" s="29" t="s">
        <v>18</v>
      </c>
      <c r="O12" s="29" t="s">
        <v>19</v>
      </c>
      <c r="P12" s="52" t="s">
        <v>20</v>
      </c>
      <c r="Q12" s="79"/>
      <c r="V12" s="10"/>
    </row>
    <row r="13" spans="1:22" s="4" customFormat="1" ht="21" customHeight="1" x14ac:dyDescent="0.35">
      <c r="A13" s="100" t="s">
        <v>21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</row>
    <row r="14" spans="1:22" s="4" customFormat="1" ht="20.45" customHeight="1" x14ac:dyDescent="0.35">
      <c r="A14" s="100" t="s">
        <v>22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</row>
    <row r="15" spans="1:22" ht="18.75" customHeight="1" x14ac:dyDescent="0.3">
      <c r="A15" s="79" t="s">
        <v>23</v>
      </c>
      <c r="B15" s="72" t="s">
        <v>48</v>
      </c>
      <c r="C15" s="17" t="s">
        <v>16</v>
      </c>
      <c r="D15" s="17">
        <v>180</v>
      </c>
      <c r="E15" s="13">
        <v>1.96</v>
      </c>
      <c r="F15" s="13">
        <v>4.58</v>
      </c>
      <c r="G15" s="13">
        <v>20.27</v>
      </c>
      <c r="H15" s="13">
        <v>130.69999999999999</v>
      </c>
      <c r="I15" s="13">
        <f t="shared" ref="I15:P15" si="0">I16*180/150</f>
        <v>8.9999999999999993E-3</v>
      </c>
      <c r="J15" s="13">
        <f t="shared" si="0"/>
        <v>2.76E-2</v>
      </c>
      <c r="K15" s="13">
        <f t="shared" si="0"/>
        <v>0.58799999999999997</v>
      </c>
      <c r="L15" s="13">
        <f t="shared" si="0"/>
        <v>0.13200000000000001</v>
      </c>
      <c r="M15" s="13">
        <f t="shared" si="0"/>
        <v>27</v>
      </c>
      <c r="N15" s="13">
        <f t="shared" si="0"/>
        <v>3.6</v>
      </c>
      <c r="O15" s="13">
        <f t="shared" si="0"/>
        <v>22.08</v>
      </c>
      <c r="P15" s="13">
        <f t="shared" si="0"/>
        <v>4.8000000000000001E-2</v>
      </c>
      <c r="Q15" s="73" t="s">
        <v>49</v>
      </c>
      <c r="R15" s="4"/>
      <c r="S15" s="4"/>
      <c r="T15" s="4"/>
      <c r="U15" s="4"/>
    </row>
    <row r="16" spans="1:22" ht="25.5" customHeight="1" x14ac:dyDescent="0.3">
      <c r="A16" s="79"/>
      <c r="B16" s="72"/>
      <c r="C16" s="17" t="s">
        <v>25</v>
      </c>
      <c r="D16" s="17">
        <v>150</v>
      </c>
      <c r="E16" s="13">
        <v>1.64</v>
      </c>
      <c r="F16" s="13">
        <v>3.82</v>
      </c>
      <c r="G16" s="13">
        <v>16.899999999999999</v>
      </c>
      <c r="H16" s="13">
        <v>109</v>
      </c>
      <c r="I16" s="13">
        <v>7.4999999999999997E-3</v>
      </c>
      <c r="J16" s="13">
        <v>2.3E-2</v>
      </c>
      <c r="K16" s="13">
        <v>0.49</v>
      </c>
      <c r="L16" s="13">
        <v>0.11</v>
      </c>
      <c r="M16" s="13">
        <v>22.5</v>
      </c>
      <c r="N16" s="13">
        <v>3</v>
      </c>
      <c r="O16" s="13">
        <v>18.399999999999999</v>
      </c>
      <c r="P16" s="13">
        <v>0.04</v>
      </c>
      <c r="Q16" s="73"/>
      <c r="R16" s="4"/>
      <c r="S16" s="4"/>
      <c r="T16" s="4"/>
      <c r="U16" s="4"/>
    </row>
    <row r="17" spans="1:21" ht="18.75" customHeight="1" x14ac:dyDescent="0.3">
      <c r="A17" s="79"/>
      <c r="B17" s="113" t="s">
        <v>237</v>
      </c>
      <c r="C17" s="12" t="s">
        <v>16</v>
      </c>
      <c r="D17" s="12" t="s">
        <v>29</v>
      </c>
      <c r="E17" s="13">
        <v>1.66</v>
      </c>
      <c r="F17" s="13">
        <v>5.0999999999999996</v>
      </c>
      <c r="G17" s="13">
        <v>9.8699999999999992</v>
      </c>
      <c r="H17" s="13">
        <v>91.8</v>
      </c>
      <c r="I17" s="13">
        <v>0.04</v>
      </c>
      <c r="J17" s="13">
        <v>0.02</v>
      </c>
      <c r="K17" s="13">
        <v>0.39</v>
      </c>
      <c r="L17" s="13">
        <v>0</v>
      </c>
      <c r="M17" s="13">
        <v>6.28</v>
      </c>
      <c r="N17" s="13">
        <v>6.68</v>
      </c>
      <c r="O17" s="13">
        <v>23.28</v>
      </c>
      <c r="P17" s="13">
        <v>0.42</v>
      </c>
      <c r="Q17" s="73" t="s">
        <v>30</v>
      </c>
      <c r="R17" s="4"/>
      <c r="S17" s="4"/>
      <c r="T17" s="4"/>
      <c r="U17" s="4" t="s">
        <v>28</v>
      </c>
    </row>
    <row r="18" spans="1:21" ht="42" customHeight="1" x14ac:dyDescent="0.3">
      <c r="A18" s="79"/>
      <c r="B18" s="103"/>
      <c r="C18" s="12" t="s">
        <v>25</v>
      </c>
      <c r="D18" s="12" t="s">
        <v>31</v>
      </c>
      <c r="E18" s="13">
        <v>1.23</v>
      </c>
      <c r="F18" s="13">
        <v>3.78</v>
      </c>
      <c r="G18" s="13">
        <v>7.31</v>
      </c>
      <c r="H18" s="13">
        <v>68</v>
      </c>
      <c r="I18" s="13">
        <v>0.03</v>
      </c>
      <c r="J18" s="13">
        <v>0.02</v>
      </c>
      <c r="K18" s="13">
        <v>0.37</v>
      </c>
      <c r="L18" s="13">
        <v>0</v>
      </c>
      <c r="M18" s="13">
        <v>4.6500000000000004</v>
      </c>
      <c r="N18" s="13">
        <v>4.95</v>
      </c>
      <c r="O18" s="13">
        <v>21.83</v>
      </c>
      <c r="P18" s="13">
        <v>0.31</v>
      </c>
      <c r="Q18" s="73"/>
      <c r="R18" s="4"/>
      <c r="S18" s="4"/>
      <c r="T18" s="4"/>
      <c r="U18" s="4"/>
    </row>
    <row r="19" spans="1:21" ht="18.75" customHeight="1" x14ac:dyDescent="0.3">
      <c r="A19" s="79"/>
      <c r="B19" s="84" t="s">
        <v>32</v>
      </c>
      <c r="C19" s="17" t="s">
        <v>16</v>
      </c>
      <c r="D19" s="17" t="s">
        <v>33</v>
      </c>
      <c r="E19" s="13">
        <v>7.0000000000000007E-2</v>
      </c>
      <c r="F19" s="13">
        <v>2.1999999999999999E-2</v>
      </c>
      <c r="G19" s="13">
        <v>11.1</v>
      </c>
      <c r="H19" s="13">
        <v>44.4</v>
      </c>
      <c r="I19" s="13">
        <v>0</v>
      </c>
      <c r="J19" s="13">
        <v>0</v>
      </c>
      <c r="K19" s="13">
        <v>0.02</v>
      </c>
      <c r="L19" s="13">
        <v>3.3000000000000002E-2</v>
      </c>
      <c r="M19" s="13">
        <v>11.1</v>
      </c>
      <c r="N19" s="13">
        <v>1.4</v>
      </c>
      <c r="O19" s="13">
        <v>2.78</v>
      </c>
      <c r="P19" s="13">
        <v>0.31</v>
      </c>
      <c r="Q19" s="73" t="s">
        <v>34</v>
      </c>
      <c r="R19" s="4"/>
      <c r="S19" s="4"/>
      <c r="T19" s="4"/>
      <c r="U19" s="4"/>
    </row>
    <row r="20" spans="1:21" ht="18.75" x14ac:dyDescent="0.3">
      <c r="A20" s="79"/>
      <c r="B20" s="84"/>
      <c r="C20" s="17" t="s">
        <v>25</v>
      </c>
      <c r="D20" s="17" t="s">
        <v>35</v>
      </c>
      <c r="E20" s="13">
        <v>0.06</v>
      </c>
      <c r="F20" s="13">
        <v>0.02</v>
      </c>
      <c r="G20" s="13">
        <v>9.99</v>
      </c>
      <c r="H20" s="13">
        <v>40</v>
      </c>
      <c r="I20" s="13">
        <v>0</v>
      </c>
      <c r="J20" s="13">
        <v>0</v>
      </c>
      <c r="K20" s="13">
        <v>0.02</v>
      </c>
      <c r="L20" s="13">
        <v>0.03</v>
      </c>
      <c r="M20" s="13">
        <v>10</v>
      </c>
      <c r="N20" s="13">
        <v>1.3</v>
      </c>
      <c r="O20" s="13">
        <v>2.5</v>
      </c>
      <c r="P20" s="13">
        <v>0.28000000000000003</v>
      </c>
      <c r="Q20" s="73"/>
      <c r="R20" s="4"/>
      <c r="S20" s="4"/>
      <c r="T20" s="4"/>
      <c r="U20" s="4"/>
    </row>
    <row r="21" spans="1:21" ht="18.75" x14ac:dyDescent="0.3">
      <c r="A21" s="79"/>
      <c r="B21" s="18" t="s">
        <v>36</v>
      </c>
      <c r="C21" s="18" t="s">
        <v>16</v>
      </c>
      <c r="D21" s="18">
        <v>412</v>
      </c>
      <c r="E21" s="19">
        <f>E15+E17+E19</f>
        <v>3.69</v>
      </c>
      <c r="F21" s="19">
        <f t="shared" ref="F21:P21" si="1">F15+F17+F19</f>
        <v>9.702</v>
      </c>
      <c r="G21" s="19">
        <f t="shared" si="1"/>
        <v>41.24</v>
      </c>
      <c r="H21" s="19">
        <f t="shared" si="1"/>
        <v>266.89999999999998</v>
      </c>
      <c r="I21" s="19">
        <f t="shared" si="1"/>
        <v>4.9000000000000002E-2</v>
      </c>
      <c r="J21" s="19">
        <f t="shared" si="1"/>
        <v>4.7600000000000003E-2</v>
      </c>
      <c r="K21" s="19">
        <f t="shared" si="1"/>
        <v>0.998</v>
      </c>
      <c r="L21" s="19">
        <f t="shared" si="1"/>
        <v>0.16500000000000001</v>
      </c>
      <c r="M21" s="19">
        <f t="shared" si="1"/>
        <v>44.38</v>
      </c>
      <c r="N21" s="19">
        <f t="shared" si="1"/>
        <v>11.68</v>
      </c>
      <c r="O21" s="19">
        <f t="shared" si="1"/>
        <v>48.14</v>
      </c>
      <c r="P21" s="19">
        <f t="shared" si="1"/>
        <v>0.77800000000000002</v>
      </c>
      <c r="Q21" s="18"/>
      <c r="R21" s="4"/>
      <c r="S21" s="4"/>
      <c r="T21" s="4"/>
      <c r="U21" s="4"/>
    </row>
    <row r="22" spans="1:21" ht="18.75" x14ac:dyDescent="0.3">
      <c r="A22" s="79"/>
      <c r="B22" s="18" t="s">
        <v>37</v>
      </c>
      <c r="C22" s="18" t="s">
        <v>25</v>
      </c>
      <c r="D22" s="18">
        <v>360</v>
      </c>
      <c r="E22" s="19">
        <f>E16+E18+E20</f>
        <v>2.93</v>
      </c>
      <c r="F22" s="19">
        <f t="shared" ref="F22:P22" si="2">F16+F18+F20</f>
        <v>7.6199999999999992</v>
      </c>
      <c r="G22" s="19">
        <f t="shared" si="2"/>
        <v>34.199999999999996</v>
      </c>
      <c r="H22" s="19">
        <f t="shared" si="2"/>
        <v>217</v>
      </c>
      <c r="I22" s="19">
        <f t="shared" si="2"/>
        <v>3.7499999999999999E-2</v>
      </c>
      <c r="J22" s="19">
        <f t="shared" si="2"/>
        <v>4.2999999999999997E-2</v>
      </c>
      <c r="K22" s="19">
        <f t="shared" si="2"/>
        <v>0.88</v>
      </c>
      <c r="L22" s="19">
        <f t="shared" si="2"/>
        <v>0.14000000000000001</v>
      </c>
      <c r="M22" s="19">
        <f t="shared" si="2"/>
        <v>37.15</v>
      </c>
      <c r="N22" s="19">
        <f t="shared" si="2"/>
        <v>9.25</v>
      </c>
      <c r="O22" s="19">
        <f t="shared" si="2"/>
        <v>42.73</v>
      </c>
      <c r="P22" s="19">
        <f t="shared" si="2"/>
        <v>0.63</v>
      </c>
      <c r="Q22" s="18"/>
      <c r="R22" s="4"/>
      <c r="S22" s="4"/>
      <c r="T22" s="4"/>
      <c r="U22" s="4"/>
    </row>
    <row r="23" spans="1:21" ht="18.75" customHeight="1" x14ac:dyDescent="0.3">
      <c r="A23" s="79" t="s">
        <v>38</v>
      </c>
      <c r="B23" s="85" t="s">
        <v>181</v>
      </c>
      <c r="C23" s="20" t="s">
        <v>16</v>
      </c>
      <c r="D23" s="20" t="s">
        <v>189</v>
      </c>
      <c r="E23" s="21">
        <v>0.4</v>
      </c>
      <c r="F23" s="21">
        <v>0.4</v>
      </c>
      <c r="G23" s="21">
        <v>9.8000000000000007</v>
      </c>
      <c r="H23" s="21">
        <v>44</v>
      </c>
      <c r="I23" s="21">
        <v>0.03</v>
      </c>
      <c r="J23" s="21">
        <v>0.02</v>
      </c>
      <c r="K23" s="21">
        <v>0.3</v>
      </c>
      <c r="L23" s="21">
        <v>10</v>
      </c>
      <c r="M23" s="21">
        <v>16</v>
      </c>
      <c r="N23" s="21">
        <v>9</v>
      </c>
      <c r="O23" s="21">
        <v>11</v>
      </c>
      <c r="P23" s="21">
        <v>2.2000000000000002</v>
      </c>
      <c r="Q23" s="73" t="s">
        <v>39</v>
      </c>
      <c r="R23" s="4"/>
      <c r="S23" s="4"/>
      <c r="T23" s="4"/>
      <c r="U23" s="4"/>
    </row>
    <row r="24" spans="1:21" ht="18.75" x14ac:dyDescent="0.3">
      <c r="A24" s="79"/>
      <c r="B24" s="85"/>
      <c r="C24" s="20" t="s">
        <v>25</v>
      </c>
      <c r="D24" s="20" t="s">
        <v>189</v>
      </c>
      <c r="E24" s="21">
        <v>0.4</v>
      </c>
      <c r="F24" s="21">
        <v>0.4</v>
      </c>
      <c r="G24" s="21">
        <v>9.8000000000000007</v>
      </c>
      <c r="H24" s="21">
        <v>44</v>
      </c>
      <c r="I24" s="21">
        <v>0.03</v>
      </c>
      <c r="J24" s="21">
        <v>0.02</v>
      </c>
      <c r="K24" s="21">
        <v>0.3</v>
      </c>
      <c r="L24" s="21">
        <v>10</v>
      </c>
      <c r="M24" s="21">
        <v>16</v>
      </c>
      <c r="N24" s="21">
        <v>9</v>
      </c>
      <c r="O24" s="21">
        <v>11</v>
      </c>
      <c r="P24" s="21">
        <v>2.2000000000000002</v>
      </c>
      <c r="Q24" s="73"/>
      <c r="R24" s="4"/>
      <c r="S24" s="4"/>
      <c r="T24" s="4"/>
      <c r="U24" s="4"/>
    </row>
    <row r="25" spans="1:21" ht="18.75" customHeight="1" x14ac:dyDescent="0.3">
      <c r="A25" s="79"/>
      <c r="B25" s="85"/>
      <c r="C25" s="55" t="s">
        <v>16</v>
      </c>
      <c r="D25" s="53">
        <v>200</v>
      </c>
      <c r="E25" s="54">
        <v>1</v>
      </c>
      <c r="F25" s="13">
        <v>0</v>
      </c>
      <c r="G25" s="13">
        <v>20.2</v>
      </c>
      <c r="H25" s="13">
        <v>85.3</v>
      </c>
      <c r="I25" s="21">
        <v>0</v>
      </c>
      <c r="J25" s="21">
        <v>0</v>
      </c>
      <c r="K25" s="21">
        <v>0.11</v>
      </c>
      <c r="L25" s="21">
        <v>0</v>
      </c>
      <c r="M25" s="21">
        <v>17</v>
      </c>
      <c r="N25" s="21">
        <v>9</v>
      </c>
      <c r="O25" s="21">
        <v>12</v>
      </c>
      <c r="P25" s="21">
        <v>2</v>
      </c>
      <c r="Q25" s="73" t="s">
        <v>194</v>
      </c>
      <c r="R25" s="4"/>
      <c r="S25" s="4"/>
      <c r="T25" s="4"/>
      <c r="U25" s="4"/>
    </row>
    <row r="26" spans="1:21" ht="18.75" x14ac:dyDescent="0.3">
      <c r="A26" s="79"/>
      <c r="B26" s="85"/>
      <c r="C26" s="20" t="s">
        <v>25</v>
      </c>
      <c r="D26" s="53" t="s">
        <v>202</v>
      </c>
      <c r="E26" s="54">
        <v>1</v>
      </c>
      <c r="F26" s="13">
        <v>0</v>
      </c>
      <c r="G26" s="13">
        <v>20.2</v>
      </c>
      <c r="H26" s="13">
        <v>85.3</v>
      </c>
      <c r="I26" s="21">
        <v>0</v>
      </c>
      <c r="J26" s="21">
        <v>0</v>
      </c>
      <c r="K26" s="21">
        <v>0.11</v>
      </c>
      <c r="L26" s="21">
        <v>0</v>
      </c>
      <c r="M26" s="21">
        <v>17</v>
      </c>
      <c r="N26" s="21">
        <v>9</v>
      </c>
      <c r="O26" s="21">
        <v>12</v>
      </c>
      <c r="P26" s="21">
        <v>0.31</v>
      </c>
      <c r="Q26" s="73"/>
      <c r="R26" s="4" t="s">
        <v>28</v>
      </c>
      <c r="S26" s="4"/>
      <c r="T26" s="4"/>
      <c r="U26" s="4"/>
    </row>
    <row r="27" spans="1:21" ht="18.75" customHeight="1" x14ac:dyDescent="0.3">
      <c r="A27" s="93" t="s">
        <v>41</v>
      </c>
      <c r="B27" s="85" t="s">
        <v>211</v>
      </c>
      <c r="C27" s="55" t="s">
        <v>16</v>
      </c>
      <c r="D27" s="20">
        <v>50</v>
      </c>
      <c r="E27" s="21">
        <v>0.4</v>
      </c>
      <c r="F27" s="13">
        <v>0.05</v>
      </c>
      <c r="G27" s="13">
        <v>1.25</v>
      </c>
      <c r="H27" s="13">
        <v>7</v>
      </c>
      <c r="I27" s="21">
        <v>0.02</v>
      </c>
      <c r="J27" s="21">
        <v>0.01</v>
      </c>
      <c r="K27" s="21">
        <v>0.35</v>
      </c>
      <c r="L27" s="21">
        <v>1.35</v>
      </c>
      <c r="M27" s="21">
        <v>6.2</v>
      </c>
      <c r="N27" s="21">
        <v>6.65</v>
      </c>
      <c r="O27" s="21">
        <v>21</v>
      </c>
      <c r="P27" s="21">
        <v>0.17</v>
      </c>
      <c r="Q27" s="72" t="s">
        <v>180</v>
      </c>
      <c r="R27" s="4"/>
      <c r="S27" s="4"/>
      <c r="T27" s="4"/>
      <c r="U27" s="4"/>
    </row>
    <row r="28" spans="1:21" ht="18.75" x14ac:dyDescent="0.3">
      <c r="A28" s="111"/>
      <c r="B28" s="85"/>
      <c r="C28" s="55" t="s">
        <v>25</v>
      </c>
      <c r="D28" s="20">
        <v>30</v>
      </c>
      <c r="E28" s="21">
        <v>0.24</v>
      </c>
      <c r="F28" s="13">
        <v>0.03</v>
      </c>
      <c r="G28" s="13">
        <v>0.75</v>
      </c>
      <c r="H28" s="13">
        <v>4.2</v>
      </c>
      <c r="I28" s="21">
        <v>0.01</v>
      </c>
      <c r="J28" s="21">
        <v>0.01</v>
      </c>
      <c r="K28" s="21">
        <v>0.21</v>
      </c>
      <c r="L28" s="21">
        <v>0.8</v>
      </c>
      <c r="M28" s="21">
        <v>3.75</v>
      </c>
      <c r="N28" s="21">
        <v>3.99</v>
      </c>
      <c r="O28" s="21">
        <v>12.6</v>
      </c>
      <c r="P28" s="21">
        <v>0.1</v>
      </c>
      <c r="Q28" s="72"/>
      <c r="R28" s="4"/>
      <c r="S28" s="4"/>
      <c r="T28" s="4"/>
      <c r="U28" s="4"/>
    </row>
    <row r="29" spans="1:21" ht="20.100000000000001" customHeight="1" x14ac:dyDescent="0.3">
      <c r="A29" s="111"/>
      <c r="B29" s="114" t="s">
        <v>195</v>
      </c>
      <c r="C29" s="56" t="s">
        <v>16</v>
      </c>
      <c r="D29" s="56">
        <v>200</v>
      </c>
      <c r="E29" s="57">
        <v>1.63</v>
      </c>
      <c r="F29" s="57">
        <v>4.2</v>
      </c>
      <c r="G29" s="57">
        <v>9.09</v>
      </c>
      <c r="H29" s="57">
        <v>85.27</v>
      </c>
      <c r="I29" s="57">
        <v>0.09</v>
      </c>
      <c r="J29" s="57">
        <v>0.06</v>
      </c>
      <c r="K29" s="57">
        <v>1.1399999999999999</v>
      </c>
      <c r="L29" s="57">
        <v>6.08</v>
      </c>
      <c r="M29" s="57">
        <v>26.4</v>
      </c>
      <c r="N29" s="57">
        <v>26.4</v>
      </c>
      <c r="O29" s="57">
        <v>164</v>
      </c>
      <c r="P29" s="57">
        <v>1.36</v>
      </c>
      <c r="Q29" s="73" t="s">
        <v>179</v>
      </c>
      <c r="R29" s="22"/>
      <c r="S29" s="23"/>
      <c r="T29" s="23"/>
      <c r="U29" s="4"/>
    </row>
    <row r="30" spans="1:21" ht="18" customHeight="1" x14ac:dyDescent="0.3">
      <c r="A30" s="111"/>
      <c r="B30" s="115"/>
      <c r="C30" s="17" t="s">
        <v>25</v>
      </c>
      <c r="D30" s="17">
        <v>150</v>
      </c>
      <c r="E30" s="13">
        <v>1.22</v>
      </c>
      <c r="F30" s="13">
        <v>3.15</v>
      </c>
      <c r="G30" s="13">
        <v>6.82</v>
      </c>
      <c r="H30" s="13">
        <v>63.95</v>
      </c>
      <c r="I30" s="13">
        <v>7.0000000000000007E-2</v>
      </c>
      <c r="J30" s="13">
        <v>4.4999999999999998E-2</v>
      </c>
      <c r="K30" s="13">
        <v>0.9</v>
      </c>
      <c r="L30" s="13">
        <v>4.5599999999999996</v>
      </c>
      <c r="M30" s="13">
        <v>19.8</v>
      </c>
      <c r="N30" s="13">
        <v>19.8</v>
      </c>
      <c r="O30" s="13">
        <v>123</v>
      </c>
      <c r="P30" s="13">
        <v>1.02</v>
      </c>
      <c r="Q30" s="73"/>
      <c r="R30" s="4"/>
      <c r="S30" s="4"/>
      <c r="T30" s="4"/>
      <c r="U30" s="4"/>
    </row>
    <row r="31" spans="1:21" ht="20.25" customHeight="1" x14ac:dyDescent="0.3">
      <c r="A31" s="111"/>
      <c r="B31" s="72" t="s">
        <v>63</v>
      </c>
      <c r="C31" s="17" t="s">
        <v>16</v>
      </c>
      <c r="D31" s="17">
        <v>150</v>
      </c>
      <c r="E31" s="13">
        <v>10.61</v>
      </c>
      <c r="F31" s="13">
        <v>6.81</v>
      </c>
      <c r="G31" s="13">
        <v>15.04</v>
      </c>
      <c r="H31" s="13">
        <v>164</v>
      </c>
      <c r="I31" s="13">
        <v>0.4</v>
      </c>
      <c r="J31" s="13">
        <v>0.17</v>
      </c>
      <c r="K31" s="13">
        <v>1.7</v>
      </c>
      <c r="L31" s="13">
        <v>0</v>
      </c>
      <c r="M31" s="13">
        <v>17.399999999999999</v>
      </c>
      <c r="N31" s="13">
        <v>19</v>
      </c>
      <c r="O31" s="13">
        <v>79</v>
      </c>
      <c r="P31" s="13">
        <v>1.32</v>
      </c>
      <c r="Q31" s="73" t="s">
        <v>64</v>
      </c>
      <c r="R31" s="4"/>
      <c r="S31" s="4"/>
      <c r="T31" s="4" t="s">
        <v>28</v>
      </c>
      <c r="U31" s="4"/>
    </row>
    <row r="32" spans="1:21" ht="21.75" customHeight="1" x14ac:dyDescent="0.3">
      <c r="A32" s="111"/>
      <c r="B32" s="72"/>
      <c r="C32" s="17" t="s">
        <v>25</v>
      </c>
      <c r="D32" s="17">
        <v>130</v>
      </c>
      <c r="E32" s="13">
        <v>8.84</v>
      </c>
      <c r="F32" s="13">
        <v>5.68</v>
      </c>
      <c r="G32" s="13">
        <v>12.53</v>
      </c>
      <c r="H32" s="13">
        <v>136.66999999999999</v>
      </c>
      <c r="I32" s="13">
        <v>0.33</v>
      </c>
      <c r="J32" s="13">
        <v>0.14000000000000001</v>
      </c>
      <c r="K32" s="13">
        <v>1.46</v>
      </c>
      <c r="L32" s="13">
        <v>0</v>
      </c>
      <c r="M32" s="13">
        <v>15.11</v>
      </c>
      <c r="N32" s="13">
        <v>16.5</v>
      </c>
      <c r="O32" s="13">
        <v>68.5</v>
      </c>
      <c r="P32" s="13">
        <v>1.014</v>
      </c>
      <c r="Q32" s="73"/>
      <c r="R32" s="4"/>
      <c r="S32" s="4"/>
      <c r="T32" s="4" t="s">
        <v>28</v>
      </c>
      <c r="U32" s="4"/>
    </row>
    <row r="33" spans="1:23" ht="18.75" customHeight="1" x14ac:dyDescent="0.3">
      <c r="A33" s="111"/>
      <c r="B33" s="72" t="s">
        <v>212</v>
      </c>
      <c r="C33" s="17" t="s">
        <v>16</v>
      </c>
      <c r="D33" s="17">
        <v>180</v>
      </c>
      <c r="E33" s="13">
        <v>0.43</v>
      </c>
      <c r="F33" s="13">
        <v>0.25</v>
      </c>
      <c r="G33" s="13">
        <v>12.66</v>
      </c>
      <c r="H33" s="13">
        <v>54.61</v>
      </c>
      <c r="I33" s="13">
        <v>8.9999999999999993E-3</v>
      </c>
      <c r="J33" s="13">
        <v>8.9999999999999993E-3</v>
      </c>
      <c r="K33" s="13">
        <v>0</v>
      </c>
      <c r="L33" s="13">
        <v>2.34</v>
      </c>
      <c r="M33" s="13">
        <v>13.37</v>
      </c>
      <c r="N33" s="13">
        <v>3.24</v>
      </c>
      <c r="O33" s="13">
        <v>0</v>
      </c>
      <c r="P33" s="13">
        <v>0.4</v>
      </c>
      <c r="Q33" s="73" t="s">
        <v>208</v>
      </c>
      <c r="R33" s="4"/>
      <c r="S33" s="4"/>
      <c r="T33" s="4"/>
      <c r="U33" s="4"/>
    </row>
    <row r="34" spans="1:23" ht="18.75" x14ac:dyDescent="0.3">
      <c r="A34" s="111"/>
      <c r="B34" s="72"/>
      <c r="C34" s="17" t="s">
        <v>25</v>
      </c>
      <c r="D34" s="17">
        <v>150</v>
      </c>
      <c r="E34" s="13">
        <v>0.36</v>
      </c>
      <c r="F34" s="13">
        <v>0.21</v>
      </c>
      <c r="G34" s="13">
        <v>10.55</v>
      </c>
      <c r="H34" s="13">
        <v>45.51</v>
      </c>
      <c r="I34" s="13">
        <v>7.0000000000000001E-3</v>
      </c>
      <c r="J34" s="13">
        <v>7.0000000000000001E-3</v>
      </c>
      <c r="K34" s="13">
        <v>0</v>
      </c>
      <c r="L34" s="13">
        <v>1.9</v>
      </c>
      <c r="M34" s="13">
        <v>11.14</v>
      </c>
      <c r="N34" s="13">
        <v>2.7</v>
      </c>
      <c r="O34" s="13">
        <v>0</v>
      </c>
      <c r="P34" s="13">
        <v>0.33</v>
      </c>
      <c r="Q34" s="73"/>
      <c r="R34" s="4"/>
      <c r="S34" s="4"/>
      <c r="T34" s="4"/>
      <c r="U34" s="4"/>
    </row>
    <row r="35" spans="1:23" ht="18.75" customHeight="1" x14ac:dyDescent="0.3">
      <c r="A35" s="111"/>
      <c r="B35" s="99" t="s">
        <v>43</v>
      </c>
      <c r="C35" s="17" t="s">
        <v>16</v>
      </c>
      <c r="D35" s="17">
        <v>20</v>
      </c>
      <c r="E35" s="13">
        <v>1.52</v>
      </c>
      <c r="F35" s="13">
        <v>0.16</v>
      </c>
      <c r="G35" s="13">
        <v>9.84</v>
      </c>
      <c r="H35" s="13">
        <v>47</v>
      </c>
      <c r="I35" s="13">
        <f t="shared" ref="I35:P35" si="3">I36*2</f>
        <v>3.2000000000000001E-2</v>
      </c>
      <c r="J35" s="13">
        <f t="shared" si="3"/>
        <v>0.02</v>
      </c>
      <c r="K35" s="13">
        <f t="shared" si="3"/>
        <v>0.32</v>
      </c>
      <c r="L35" s="13">
        <f t="shared" si="3"/>
        <v>0</v>
      </c>
      <c r="M35" s="13">
        <f t="shared" si="3"/>
        <v>4.5999999999999996</v>
      </c>
      <c r="N35" s="13">
        <f t="shared" si="3"/>
        <v>6.6</v>
      </c>
      <c r="O35" s="13">
        <f t="shared" si="3"/>
        <v>17.399999999999999</v>
      </c>
      <c r="P35" s="13">
        <f t="shared" si="3"/>
        <v>0.4</v>
      </c>
      <c r="Q35" s="73" t="s">
        <v>44</v>
      </c>
      <c r="R35" s="4"/>
      <c r="S35" s="4"/>
      <c r="T35" s="4"/>
      <c r="U35" s="4"/>
    </row>
    <row r="36" spans="1:23" ht="18.75" x14ac:dyDescent="0.3">
      <c r="A36" s="111"/>
      <c r="B36" s="99"/>
      <c r="C36" s="43" t="s">
        <v>25</v>
      </c>
      <c r="D36" s="17">
        <v>10</v>
      </c>
      <c r="E36" s="13">
        <v>0.76</v>
      </c>
      <c r="F36" s="13">
        <v>0.08</v>
      </c>
      <c r="G36" s="13">
        <v>4.92</v>
      </c>
      <c r="H36" s="13">
        <v>23.5</v>
      </c>
      <c r="I36" s="13">
        <v>1.6E-2</v>
      </c>
      <c r="J36" s="13">
        <v>0.01</v>
      </c>
      <c r="K36" s="13">
        <v>0.16</v>
      </c>
      <c r="L36" s="13">
        <v>0</v>
      </c>
      <c r="M36" s="13">
        <v>2.2999999999999998</v>
      </c>
      <c r="N36" s="13">
        <v>3.3</v>
      </c>
      <c r="O36" s="13">
        <v>8.6999999999999993</v>
      </c>
      <c r="P36" s="13">
        <v>0.2</v>
      </c>
      <c r="Q36" s="73"/>
      <c r="R36" s="4"/>
      <c r="S36" s="4"/>
      <c r="T36" s="4"/>
      <c r="U36" s="4"/>
    </row>
    <row r="37" spans="1:23" ht="19.5" customHeight="1" x14ac:dyDescent="0.3">
      <c r="A37" s="111"/>
      <c r="B37" s="84" t="s">
        <v>45</v>
      </c>
      <c r="C37" s="17" t="s">
        <v>16</v>
      </c>
      <c r="D37" s="17">
        <v>37</v>
      </c>
      <c r="E37" s="13">
        <v>2.4700000000000002</v>
      </c>
      <c r="F37" s="13">
        <v>0.45</v>
      </c>
      <c r="G37" s="13">
        <v>12.52</v>
      </c>
      <c r="H37" s="13">
        <v>65.25</v>
      </c>
      <c r="I37" s="13">
        <v>1.94</v>
      </c>
      <c r="J37" s="13">
        <v>3.6999999999999998E-2</v>
      </c>
      <c r="K37" s="13">
        <v>0.26</v>
      </c>
      <c r="L37" s="13">
        <v>0</v>
      </c>
      <c r="M37" s="13">
        <v>13.95</v>
      </c>
      <c r="N37" s="13">
        <v>17.39</v>
      </c>
      <c r="O37" s="13">
        <v>58.46</v>
      </c>
      <c r="P37" s="13">
        <v>1.44</v>
      </c>
      <c r="Q37" s="73" t="s">
        <v>46</v>
      </c>
      <c r="R37" s="4"/>
      <c r="S37" s="4"/>
      <c r="T37" s="4"/>
      <c r="U37" s="4"/>
    </row>
    <row r="38" spans="1:23" ht="18.75" x14ac:dyDescent="0.3">
      <c r="A38" s="111"/>
      <c r="B38" s="84"/>
      <c r="C38" s="17" t="s">
        <v>25</v>
      </c>
      <c r="D38" s="17">
        <v>30</v>
      </c>
      <c r="E38" s="13">
        <v>1.98</v>
      </c>
      <c r="F38" s="13">
        <v>0.36</v>
      </c>
      <c r="G38" s="13">
        <v>10.02</v>
      </c>
      <c r="H38" s="13">
        <v>52.2</v>
      </c>
      <c r="I38" s="13">
        <v>1.6</v>
      </c>
      <c r="J38" s="13">
        <v>0.03</v>
      </c>
      <c r="K38" s="13">
        <v>0.21</v>
      </c>
      <c r="L38" s="13">
        <v>0</v>
      </c>
      <c r="M38" s="13">
        <v>10.5</v>
      </c>
      <c r="N38" s="13">
        <v>14.1</v>
      </c>
      <c r="O38" s="13">
        <v>47.4</v>
      </c>
      <c r="P38" s="13">
        <v>1.17</v>
      </c>
      <c r="Q38" s="73"/>
      <c r="R38" s="4"/>
      <c r="S38" s="4"/>
      <c r="T38" s="4"/>
      <c r="U38" s="4"/>
      <c r="W38" t="s">
        <v>28</v>
      </c>
    </row>
    <row r="39" spans="1:23" ht="18.75" x14ac:dyDescent="0.3">
      <c r="A39" s="111"/>
      <c r="B39" s="24" t="s">
        <v>36</v>
      </c>
      <c r="C39" s="24" t="s">
        <v>16</v>
      </c>
      <c r="D39" s="24">
        <f>D27+D29+D31+D33+D35+D37</f>
        <v>637</v>
      </c>
      <c r="E39" s="24">
        <f t="shared" ref="E39:P39" si="4">E29+E31+E33+E35+E37+E27</f>
        <v>17.059999999999995</v>
      </c>
      <c r="F39" s="24">
        <f t="shared" si="4"/>
        <v>11.92</v>
      </c>
      <c r="G39" s="25">
        <f t="shared" si="4"/>
        <v>60.399999999999991</v>
      </c>
      <c r="H39" s="24">
        <f t="shared" si="4"/>
        <v>423.13</v>
      </c>
      <c r="I39" s="25">
        <f t="shared" si="4"/>
        <v>2.4910000000000001</v>
      </c>
      <c r="J39" s="25">
        <f t="shared" si="4"/>
        <v>0.30599999999999999</v>
      </c>
      <c r="K39" s="24">
        <f t="shared" si="4"/>
        <v>3.77</v>
      </c>
      <c r="L39" s="24">
        <f t="shared" si="4"/>
        <v>9.77</v>
      </c>
      <c r="M39" s="24">
        <f t="shared" si="4"/>
        <v>81.92</v>
      </c>
      <c r="N39" s="24">
        <f t="shared" si="4"/>
        <v>79.28</v>
      </c>
      <c r="O39" s="24">
        <f t="shared" si="4"/>
        <v>339.85999999999996</v>
      </c>
      <c r="P39" s="24">
        <f t="shared" si="4"/>
        <v>5.09</v>
      </c>
      <c r="Q39" s="24"/>
      <c r="R39" s="4"/>
      <c r="S39" s="4"/>
      <c r="T39" s="4"/>
      <c r="U39" s="4"/>
    </row>
    <row r="40" spans="1:23" ht="18.75" x14ac:dyDescent="0.3">
      <c r="A40" s="112"/>
      <c r="B40" s="24" t="s">
        <v>37</v>
      </c>
      <c r="C40" s="24" t="s">
        <v>25</v>
      </c>
      <c r="D40" s="24">
        <f>D30+D32+D34+D36+D38+D28</f>
        <v>500</v>
      </c>
      <c r="E40" s="24">
        <f t="shared" ref="E40:P40" si="5">E30+E32+E34+E36+E38+E28</f>
        <v>13.4</v>
      </c>
      <c r="F40" s="24">
        <f t="shared" si="5"/>
        <v>9.51</v>
      </c>
      <c r="G40" s="24">
        <f t="shared" si="5"/>
        <v>45.59</v>
      </c>
      <c r="H40" s="24">
        <f t="shared" si="5"/>
        <v>326.02999999999997</v>
      </c>
      <c r="I40" s="25">
        <f t="shared" si="5"/>
        <v>2.0329999999999999</v>
      </c>
      <c r="J40" s="25">
        <f t="shared" si="5"/>
        <v>0.24200000000000002</v>
      </c>
      <c r="K40" s="24">
        <f t="shared" si="5"/>
        <v>2.94</v>
      </c>
      <c r="L40" s="24">
        <f t="shared" si="5"/>
        <v>7.2599999999999989</v>
      </c>
      <c r="M40" s="24">
        <f t="shared" si="5"/>
        <v>62.599999999999994</v>
      </c>
      <c r="N40" s="24">
        <f t="shared" si="5"/>
        <v>60.39</v>
      </c>
      <c r="O40" s="24">
        <f t="shared" si="5"/>
        <v>260.2</v>
      </c>
      <c r="P40" s="25">
        <f t="shared" si="5"/>
        <v>3.8340000000000001</v>
      </c>
      <c r="Q40" s="24"/>
      <c r="R40" s="4"/>
      <c r="S40" s="4"/>
      <c r="T40" s="4"/>
      <c r="U40" s="4"/>
    </row>
    <row r="41" spans="1:23" ht="18.95" customHeight="1" x14ac:dyDescent="0.3">
      <c r="A41" s="79" t="s">
        <v>47</v>
      </c>
      <c r="B41" s="108" t="s">
        <v>188</v>
      </c>
      <c r="C41" s="12" t="s">
        <v>16</v>
      </c>
      <c r="D41" s="63" t="s">
        <v>190</v>
      </c>
      <c r="E41" s="13">
        <v>5.0999999999999996</v>
      </c>
      <c r="F41" s="13">
        <v>4.5999999999999996</v>
      </c>
      <c r="G41" s="13">
        <v>0.3</v>
      </c>
      <c r="H41" s="13">
        <v>63</v>
      </c>
      <c r="I41" s="13">
        <v>0.03</v>
      </c>
      <c r="J41" s="13">
        <v>0.18</v>
      </c>
      <c r="K41" s="13">
        <v>0.08</v>
      </c>
      <c r="L41" s="13">
        <v>0</v>
      </c>
      <c r="M41" s="13">
        <v>22</v>
      </c>
      <c r="N41" s="13">
        <v>0</v>
      </c>
      <c r="O41" s="13">
        <v>76.8</v>
      </c>
      <c r="P41" s="13">
        <v>1</v>
      </c>
      <c r="Q41" s="96" t="s">
        <v>24</v>
      </c>
      <c r="R41" s="4"/>
      <c r="S41" s="4"/>
      <c r="T41" s="4"/>
      <c r="U41" s="4" t="s">
        <v>28</v>
      </c>
    </row>
    <row r="42" spans="1:23" ht="18.75" x14ac:dyDescent="0.3">
      <c r="A42" s="79"/>
      <c r="B42" s="109"/>
      <c r="C42" s="12" t="s">
        <v>25</v>
      </c>
      <c r="D42" s="12" t="s">
        <v>190</v>
      </c>
      <c r="E42" s="13">
        <v>5.0999999999999996</v>
      </c>
      <c r="F42" s="13">
        <v>4.5999999999999996</v>
      </c>
      <c r="G42" s="13">
        <v>0.3</v>
      </c>
      <c r="H42" s="13">
        <v>63</v>
      </c>
      <c r="I42" s="13">
        <v>0.03</v>
      </c>
      <c r="J42" s="13">
        <v>0.18</v>
      </c>
      <c r="K42" s="13">
        <v>0.08</v>
      </c>
      <c r="L42" s="13">
        <v>0</v>
      </c>
      <c r="M42" s="13">
        <v>22</v>
      </c>
      <c r="N42" s="13">
        <v>0</v>
      </c>
      <c r="O42" s="13">
        <v>76.8</v>
      </c>
      <c r="P42" s="13">
        <v>1</v>
      </c>
      <c r="Q42" s="97"/>
      <c r="R42" s="4"/>
      <c r="S42" s="4"/>
      <c r="T42" s="4"/>
      <c r="U42" s="4"/>
    </row>
    <row r="43" spans="1:23" ht="18.75" customHeight="1" x14ac:dyDescent="0.3">
      <c r="A43" s="79"/>
      <c r="B43" s="68" t="s">
        <v>26</v>
      </c>
      <c r="C43" s="11" t="s">
        <v>16</v>
      </c>
      <c r="D43" s="11">
        <v>130</v>
      </c>
      <c r="E43" s="14">
        <v>4.79</v>
      </c>
      <c r="F43" s="14">
        <v>5.78</v>
      </c>
      <c r="G43" s="14">
        <v>23.34</v>
      </c>
      <c r="H43" s="14">
        <v>171.9</v>
      </c>
      <c r="I43" s="14">
        <v>0.05</v>
      </c>
      <c r="J43" s="14">
        <v>0.02</v>
      </c>
      <c r="K43" s="14">
        <v>0.67</v>
      </c>
      <c r="L43" s="14">
        <v>2.29</v>
      </c>
      <c r="M43" s="14">
        <v>15.73</v>
      </c>
      <c r="N43" s="14">
        <v>19.649999999999999</v>
      </c>
      <c r="O43" s="14">
        <v>32.21</v>
      </c>
      <c r="P43" s="14">
        <v>1.1100000000000001</v>
      </c>
      <c r="Q43" s="70" t="s">
        <v>27</v>
      </c>
      <c r="R43" s="4"/>
      <c r="S43" s="4"/>
      <c r="T43" s="4"/>
      <c r="U43" s="4"/>
    </row>
    <row r="44" spans="1:23" ht="18.75" x14ac:dyDescent="0.3">
      <c r="A44" s="79"/>
      <c r="B44" s="69"/>
      <c r="C44" s="11" t="s">
        <v>25</v>
      </c>
      <c r="D44" s="11">
        <v>110</v>
      </c>
      <c r="E44" s="14">
        <v>4.05</v>
      </c>
      <c r="F44" s="14">
        <v>4.8899999999999997</v>
      </c>
      <c r="G44" s="14">
        <v>19.760000000000002</v>
      </c>
      <c r="H44" s="14">
        <v>145.4</v>
      </c>
      <c r="I44" s="14">
        <v>0.04</v>
      </c>
      <c r="J44" s="14">
        <v>0.02</v>
      </c>
      <c r="K44" s="14">
        <v>2.46</v>
      </c>
      <c r="L44" s="14">
        <v>1.93</v>
      </c>
      <c r="M44" s="14">
        <v>13.31</v>
      </c>
      <c r="N44" s="14">
        <v>16.600000000000001</v>
      </c>
      <c r="O44" s="14">
        <v>27.25</v>
      </c>
      <c r="P44" s="14">
        <v>0.94</v>
      </c>
      <c r="Q44" s="71"/>
      <c r="R44" s="4"/>
      <c r="S44" s="4"/>
      <c r="T44" s="4"/>
      <c r="U44" s="4"/>
    </row>
    <row r="45" spans="1:23" ht="18.75" customHeight="1" x14ac:dyDescent="0.3">
      <c r="A45" s="79"/>
      <c r="B45" s="72" t="s">
        <v>43</v>
      </c>
      <c r="C45" s="17" t="s">
        <v>16</v>
      </c>
      <c r="D45" s="17">
        <v>15</v>
      </c>
      <c r="E45" s="13">
        <v>1.1399999999999999</v>
      </c>
      <c r="F45" s="13">
        <v>0.12</v>
      </c>
      <c r="G45" s="13">
        <v>7.38</v>
      </c>
      <c r="H45" s="13">
        <v>35.25</v>
      </c>
      <c r="I45" s="13">
        <v>1.6E-2</v>
      </c>
      <c r="J45" s="13">
        <v>1.4999999999999999E-2</v>
      </c>
      <c r="K45" s="13">
        <v>0.24</v>
      </c>
      <c r="L45" s="13">
        <v>0</v>
      </c>
      <c r="M45" s="13">
        <v>3.45</v>
      </c>
      <c r="N45" s="13">
        <v>4.95</v>
      </c>
      <c r="O45" s="13">
        <v>13.05</v>
      </c>
      <c r="P45" s="13">
        <v>0.3</v>
      </c>
      <c r="Q45" s="73" t="s">
        <v>44</v>
      </c>
      <c r="R45" s="4"/>
      <c r="S45" s="4"/>
      <c r="T45" s="4"/>
      <c r="U45" s="4"/>
    </row>
    <row r="46" spans="1:23" ht="18.75" x14ac:dyDescent="0.3">
      <c r="A46" s="79"/>
      <c r="B46" s="72"/>
      <c r="C46" s="17" t="s">
        <v>25</v>
      </c>
      <c r="D46" s="17">
        <v>10</v>
      </c>
      <c r="E46" s="13">
        <v>0.76</v>
      </c>
      <c r="F46" s="13">
        <v>0.08</v>
      </c>
      <c r="G46" s="13">
        <v>4.92</v>
      </c>
      <c r="H46" s="13">
        <v>23.5</v>
      </c>
      <c r="I46" s="13">
        <v>1.6E-2</v>
      </c>
      <c r="J46" s="13">
        <v>0.01</v>
      </c>
      <c r="K46" s="13">
        <v>0.16</v>
      </c>
      <c r="L46" s="13">
        <v>0</v>
      </c>
      <c r="M46" s="13">
        <v>2.2999999999999998</v>
      </c>
      <c r="N46" s="13">
        <v>3.3</v>
      </c>
      <c r="O46" s="13">
        <v>8.6999999999999993</v>
      </c>
      <c r="P46" s="13">
        <v>0.2</v>
      </c>
      <c r="Q46" s="73"/>
      <c r="R46" s="4"/>
      <c r="S46" s="4"/>
      <c r="T46" s="4"/>
      <c r="U46" s="4"/>
    </row>
    <row r="47" spans="1:23" ht="18.75" customHeight="1" x14ac:dyDescent="0.3">
      <c r="A47" s="79"/>
      <c r="B47" s="72" t="s">
        <v>235</v>
      </c>
      <c r="C47" s="17" t="s">
        <v>16</v>
      </c>
      <c r="D47" s="17">
        <v>180</v>
      </c>
      <c r="E47" s="13">
        <v>3.67</v>
      </c>
      <c r="F47" s="13">
        <v>3.19</v>
      </c>
      <c r="G47" s="13">
        <v>15.82</v>
      </c>
      <c r="H47" s="13">
        <v>107</v>
      </c>
      <c r="I47" s="13">
        <v>0</v>
      </c>
      <c r="J47" s="13">
        <v>0</v>
      </c>
      <c r="K47" s="13">
        <v>0.14000000000000001</v>
      </c>
      <c r="L47" s="13">
        <v>0</v>
      </c>
      <c r="M47" s="13">
        <v>109.8</v>
      </c>
      <c r="N47" s="13">
        <v>16.2</v>
      </c>
      <c r="O47" s="13">
        <v>108</v>
      </c>
      <c r="P47" s="13">
        <v>0.54</v>
      </c>
      <c r="Q47" s="73" t="s">
        <v>50</v>
      </c>
      <c r="R47" s="4"/>
      <c r="S47" s="4"/>
      <c r="T47" s="4"/>
      <c r="U47" s="4"/>
    </row>
    <row r="48" spans="1:23" ht="18.75" x14ac:dyDescent="0.3">
      <c r="A48" s="79"/>
      <c r="B48" s="72"/>
      <c r="C48" s="17" t="s">
        <v>25</v>
      </c>
      <c r="D48" s="17">
        <v>150</v>
      </c>
      <c r="E48" s="13">
        <v>3.15</v>
      </c>
      <c r="F48" s="13">
        <v>2.72</v>
      </c>
      <c r="G48" s="13">
        <v>12.96</v>
      </c>
      <c r="H48" s="13">
        <v>89</v>
      </c>
      <c r="I48" s="13">
        <v>0</v>
      </c>
      <c r="J48" s="13">
        <v>0</v>
      </c>
      <c r="K48" s="13">
        <v>0.11</v>
      </c>
      <c r="L48" s="13">
        <v>0</v>
      </c>
      <c r="M48" s="13">
        <v>91.5</v>
      </c>
      <c r="N48" s="13">
        <v>13.5</v>
      </c>
      <c r="O48" s="13">
        <v>90</v>
      </c>
      <c r="P48" s="13">
        <v>0.45</v>
      </c>
      <c r="Q48" s="73"/>
      <c r="R48" s="4"/>
      <c r="S48" s="4"/>
      <c r="T48" s="4" t="s">
        <v>28</v>
      </c>
      <c r="U48" s="4"/>
    </row>
    <row r="49" spans="1:21" ht="18.75" x14ac:dyDescent="0.3">
      <c r="A49" s="79"/>
      <c r="B49" s="26" t="s">
        <v>36</v>
      </c>
      <c r="C49" s="26" t="s">
        <v>16</v>
      </c>
      <c r="D49" s="26">
        <f t="shared" ref="D49:P49" si="6">D41+D43+D45+D47</f>
        <v>14936</v>
      </c>
      <c r="E49" s="26">
        <f t="shared" si="6"/>
        <v>14.700000000000001</v>
      </c>
      <c r="F49" s="26">
        <f t="shared" si="6"/>
        <v>13.689999999999998</v>
      </c>
      <c r="G49" s="26">
        <f t="shared" si="6"/>
        <v>46.84</v>
      </c>
      <c r="H49" s="26">
        <f t="shared" si="6"/>
        <v>377.15</v>
      </c>
      <c r="I49" s="26">
        <f t="shared" si="6"/>
        <v>9.6000000000000002E-2</v>
      </c>
      <c r="J49" s="26">
        <f t="shared" si="6"/>
        <v>0.21499999999999997</v>
      </c>
      <c r="K49" s="26">
        <f t="shared" si="6"/>
        <v>1.1299999999999999</v>
      </c>
      <c r="L49" s="26">
        <f t="shared" si="6"/>
        <v>2.29</v>
      </c>
      <c r="M49" s="26">
        <f t="shared" si="6"/>
        <v>150.98000000000002</v>
      </c>
      <c r="N49" s="26">
        <f t="shared" si="6"/>
        <v>40.799999999999997</v>
      </c>
      <c r="O49" s="26">
        <f t="shared" si="6"/>
        <v>230.06</v>
      </c>
      <c r="P49" s="26">
        <f t="shared" si="6"/>
        <v>2.95</v>
      </c>
      <c r="Q49" s="26"/>
      <c r="R49" s="4"/>
      <c r="S49" s="4"/>
      <c r="T49" s="4" t="s">
        <v>28</v>
      </c>
      <c r="U49" s="4"/>
    </row>
    <row r="50" spans="1:21" ht="18.75" x14ac:dyDescent="0.3">
      <c r="A50" s="79"/>
      <c r="B50" s="26" t="s">
        <v>37</v>
      </c>
      <c r="C50" s="26" t="s">
        <v>25</v>
      </c>
      <c r="D50" s="26">
        <f t="shared" ref="D50:P50" si="7">D42+D44+D46+D48</f>
        <v>14881</v>
      </c>
      <c r="E50" s="26">
        <f t="shared" si="7"/>
        <v>13.059999999999999</v>
      </c>
      <c r="F50" s="26">
        <f t="shared" si="7"/>
        <v>12.29</v>
      </c>
      <c r="G50" s="26">
        <f t="shared" si="7"/>
        <v>37.940000000000005</v>
      </c>
      <c r="H50" s="26">
        <f t="shared" si="7"/>
        <v>320.89999999999998</v>
      </c>
      <c r="I50" s="26">
        <f t="shared" si="7"/>
        <v>8.6000000000000007E-2</v>
      </c>
      <c r="J50" s="26">
        <f t="shared" si="7"/>
        <v>0.21</v>
      </c>
      <c r="K50" s="26">
        <f t="shared" si="7"/>
        <v>2.81</v>
      </c>
      <c r="L50" s="26">
        <f t="shared" si="7"/>
        <v>1.93</v>
      </c>
      <c r="M50" s="26">
        <f t="shared" si="7"/>
        <v>129.11000000000001</v>
      </c>
      <c r="N50" s="26">
        <f t="shared" si="7"/>
        <v>33.400000000000006</v>
      </c>
      <c r="O50" s="26">
        <f t="shared" si="7"/>
        <v>202.75</v>
      </c>
      <c r="P50" s="26">
        <f t="shared" si="7"/>
        <v>2.5900000000000003</v>
      </c>
      <c r="Q50" s="26"/>
      <c r="R50" s="4"/>
      <c r="S50" s="4"/>
      <c r="T50" s="4" t="s">
        <v>28</v>
      </c>
      <c r="U50" s="4"/>
    </row>
    <row r="51" spans="1:21" ht="18.75" x14ac:dyDescent="0.3">
      <c r="A51" s="92"/>
      <c r="B51" s="28" t="s">
        <v>51</v>
      </c>
      <c r="C51" s="28" t="s">
        <v>16</v>
      </c>
      <c r="D51" s="28">
        <f t="shared" ref="D51:P51" si="8">D21+D39+D49</f>
        <v>15985</v>
      </c>
      <c r="E51" s="29">
        <f t="shared" si="8"/>
        <v>35.449999999999996</v>
      </c>
      <c r="F51" s="29">
        <f t="shared" si="8"/>
        <v>35.311999999999998</v>
      </c>
      <c r="G51" s="29">
        <f t="shared" si="8"/>
        <v>148.47999999999999</v>
      </c>
      <c r="H51" s="29">
        <f t="shared" si="8"/>
        <v>1067.1799999999998</v>
      </c>
      <c r="I51" s="29">
        <f t="shared" si="8"/>
        <v>2.6360000000000001</v>
      </c>
      <c r="J51" s="29">
        <f t="shared" si="8"/>
        <v>0.56859999999999999</v>
      </c>
      <c r="K51" s="29">
        <f t="shared" si="8"/>
        <v>5.8979999999999997</v>
      </c>
      <c r="L51" s="29">
        <f t="shared" si="8"/>
        <v>12.224999999999998</v>
      </c>
      <c r="M51" s="29">
        <f t="shared" si="8"/>
        <v>277.28000000000003</v>
      </c>
      <c r="N51" s="29">
        <f t="shared" si="8"/>
        <v>131.76</v>
      </c>
      <c r="O51" s="29">
        <f t="shared" si="8"/>
        <v>618.05999999999995</v>
      </c>
      <c r="P51" s="29">
        <f t="shared" si="8"/>
        <v>8.8180000000000014</v>
      </c>
      <c r="Q51" s="28"/>
      <c r="R51" s="4"/>
      <c r="S51" s="4" t="s">
        <v>28</v>
      </c>
      <c r="T51" s="4"/>
      <c r="U51" s="4"/>
    </row>
    <row r="52" spans="1:21" ht="18.75" x14ac:dyDescent="0.3">
      <c r="A52" s="92"/>
      <c r="B52" s="28" t="s">
        <v>52</v>
      </c>
      <c r="C52" s="28" t="s">
        <v>25</v>
      </c>
      <c r="D52" s="28">
        <f t="shared" ref="D52:P52" si="9">D22+D40+D50</f>
        <v>15741</v>
      </c>
      <c r="E52" s="29">
        <f t="shared" si="9"/>
        <v>29.39</v>
      </c>
      <c r="F52" s="29">
        <f t="shared" si="9"/>
        <v>29.419999999999998</v>
      </c>
      <c r="G52" s="29">
        <f t="shared" si="9"/>
        <v>117.72999999999999</v>
      </c>
      <c r="H52" s="29">
        <f t="shared" si="9"/>
        <v>863.93</v>
      </c>
      <c r="I52" s="29">
        <f t="shared" si="9"/>
        <v>2.1564999999999999</v>
      </c>
      <c r="J52" s="29">
        <f t="shared" si="9"/>
        <v>0.495</v>
      </c>
      <c r="K52" s="29">
        <f t="shared" si="9"/>
        <v>6.63</v>
      </c>
      <c r="L52" s="29">
        <f t="shared" si="9"/>
        <v>9.3299999999999983</v>
      </c>
      <c r="M52" s="29">
        <f t="shared" si="9"/>
        <v>228.86</v>
      </c>
      <c r="N52" s="29">
        <f t="shared" si="9"/>
        <v>103.04</v>
      </c>
      <c r="O52" s="29">
        <f t="shared" si="9"/>
        <v>505.68</v>
      </c>
      <c r="P52" s="29">
        <f t="shared" si="9"/>
        <v>7.0540000000000003</v>
      </c>
      <c r="Q52" s="28"/>
      <c r="R52" s="4"/>
      <c r="S52" s="4"/>
      <c r="T52" s="4"/>
      <c r="U52" s="4"/>
    </row>
    <row r="53" spans="1:21" ht="29.85" customHeight="1" x14ac:dyDescent="0.3">
      <c r="A53" s="79" t="s">
        <v>2</v>
      </c>
      <c r="B53" s="86" t="s">
        <v>3</v>
      </c>
      <c r="C53" s="86"/>
      <c r="D53" s="86" t="s">
        <v>4</v>
      </c>
      <c r="E53" s="110" t="s">
        <v>5</v>
      </c>
      <c r="F53" s="110"/>
      <c r="G53" s="110"/>
      <c r="H53" s="110" t="s">
        <v>6</v>
      </c>
      <c r="I53" s="79" t="s">
        <v>7</v>
      </c>
      <c r="J53" s="79"/>
      <c r="K53" s="79"/>
      <c r="L53" s="79"/>
      <c r="M53" s="79" t="s">
        <v>8</v>
      </c>
      <c r="N53" s="79"/>
      <c r="O53" s="79"/>
      <c r="P53" s="79"/>
      <c r="Q53" s="86" t="s">
        <v>9</v>
      </c>
      <c r="R53" s="4"/>
      <c r="S53" s="4"/>
      <c r="T53" s="4"/>
      <c r="U53" s="4"/>
    </row>
    <row r="54" spans="1:21" ht="41.25" customHeight="1" x14ac:dyDescent="0.3">
      <c r="A54" s="79"/>
      <c r="B54" s="86"/>
      <c r="C54" s="86"/>
      <c r="D54" s="86"/>
      <c r="E54" s="30" t="s">
        <v>10</v>
      </c>
      <c r="F54" s="30" t="s">
        <v>11</v>
      </c>
      <c r="G54" s="30" t="s">
        <v>12</v>
      </c>
      <c r="H54" s="110"/>
      <c r="I54" s="29" t="s">
        <v>13</v>
      </c>
      <c r="J54" s="29" t="s">
        <v>14</v>
      </c>
      <c r="K54" s="29" t="s">
        <v>15</v>
      </c>
      <c r="L54" s="29" t="s">
        <v>16</v>
      </c>
      <c r="M54" s="29" t="s">
        <v>17</v>
      </c>
      <c r="N54" s="29" t="s">
        <v>18</v>
      </c>
      <c r="O54" s="29" t="s">
        <v>19</v>
      </c>
      <c r="P54" s="29" t="s">
        <v>20</v>
      </c>
      <c r="Q54" s="86"/>
      <c r="R54" s="4"/>
      <c r="S54" s="4"/>
      <c r="T54" s="4"/>
      <c r="U54" s="4"/>
    </row>
    <row r="55" spans="1:21" ht="19.5" customHeight="1" x14ac:dyDescent="0.35">
      <c r="A55" s="82" t="s">
        <v>53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4"/>
      <c r="S55" s="4"/>
      <c r="T55" s="4"/>
      <c r="U55" s="4"/>
    </row>
    <row r="56" spans="1:21" ht="19.5" customHeight="1" x14ac:dyDescent="0.3">
      <c r="A56" s="79" t="s">
        <v>54</v>
      </c>
      <c r="B56" s="72" t="s">
        <v>55</v>
      </c>
      <c r="C56" s="17" t="s">
        <v>16</v>
      </c>
      <c r="D56" s="31">
        <v>180</v>
      </c>
      <c r="E56" s="32">
        <v>4.1500000000000004</v>
      </c>
      <c r="F56" s="13">
        <v>5.48</v>
      </c>
      <c r="G56" s="13">
        <v>23.71</v>
      </c>
      <c r="H56" s="13">
        <v>160.80000000000001</v>
      </c>
      <c r="I56" s="13">
        <v>0.12</v>
      </c>
      <c r="J56" s="13">
        <v>0.05</v>
      </c>
      <c r="K56" s="13">
        <v>0.27</v>
      </c>
      <c r="L56" s="13">
        <v>0</v>
      </c>
      <c r="M56" s="13">
        <v>11.88</v>
      </c>
      <c r="N56" s="13">
        <v>29.64</v>
      </c>
      <c r="O56" s="13">
        <v>124.92</v>
      </c>
      <c r="P56" s="13">
        <v>0.98</v>
      </c>
      <c r="Q56" s="73" t="s">
        <v>56</v>
      </c>
      <c r="R56" s="4"/>
      <c r="S56" s="4"/>
      <c r="T56" s="4"/>
      <c r="U56" s="4"/>
    </row>
    <row r="57" spans="1:21" ht="18.75" x14ac:dyDescent="0.3">
      <c r="A57" s="79"/>
      <c r="B57" s="72"/>
      <c r="C57" s="17" t="s">
        <v>25</v>
      </c>
      <c r="D57" s="31">
        <v>150</v>
      </c>
      <c r="E57" s="32">
        <v>3.46</v>
      </c>
      <c r="F57" s="13">
        <v>4.57</v>
      </c>
      <c r="G57" s="13">
        <v>19.760000000000002</v>
      </c>
      <c r="H57" s="13">
        <v>134</v>
      </c>
      <c r="I57" s="13">
        <v>0.1</v>
      </c>
      <c r="J57" s="13">
        <v>0.04</v>
      </c>
      <c r="K57" s="13">
        <v>0.5</v>
      </c>
      <c r="L57" s="13">
        <v>0</v>
      </c>
      <c r="M57" s="13">
        <v>9.9</v>
      </c>
      <c r="N57" s="13">
        <v>24.7</v>
      </c>
      <c r="O57" s="13">
        <v>104.1</v>
      </c>
      <c r="P57" s="13">
        <v>0.82</v>
      </c>
      <c r="Q57" s="73"/>
      <c r="R57" s="4"/>
      <c r="S57" s="4"/>
      <c r="T57" s="4"/>
      <c r="U57" s="4"/>
    </row>
    <row r="58" spans="1:21" ht="18.75" customHeight="1" x14ac:dyDescent="0.3">
      <c r="A58" s="79"/>
      <c r="B58" s="72" t="s">
        <v>213</v>
      </c>
      <c r="C58" s="17" t="s">
        <v>16</v>
      </c>
      <c r="D58" s="31" t="s">
        <v>57</v>
      </c>
      <c r="E58" s="32">
        <v>3.68</v>
      </c>
      <c r="F58" s="13">
        <v>5.35</v>
      </c>
      <c r="G58" s="13">
        <v>11.33</v>
      </c>
      <c r="H58" s="13">
        <v>108.11</v>
      </c>
      <c r="I58" s="13">
        <v>0.04</v>
      </c>
      <c r="J58" s="13">
        <v>0.05</v>
      </c>
      <c r="K58" s="13">
        <v>0.4</v>
      </c>
      <c r="L58" s="13">
        <v>0.06</v>
      </c>
      <c r="M58" s="13">
        <v>74.75</v>
      </c>
      <c r="N58" s="13">
        <v>10.42</v>
      </c>
      <c r="O58" s="13">
        <v>64.930000000000007</v>
      </c>
      <c r="P58" s="13">
        <v>0.55000000000000004</v>
      </c>
      <c r="Q58" s="73" t="s">
        <v>58</v>
      </c>
      <c r="R58" s="4"/>
      <c r="S58" s="4"/>
      <c r="T58" s="4"/>
      <c r="U58" s="4"/>
    </row>
    <row r="59" spans="1:21" ht="37.5" customHeight="1" x14ac:dyDescent="0.3">
      <c r="A59" s="79"/>
      <c r="B59" s="72"/>
      <c r="C59" s="17" t="s">
        <v>25</v>
      </c>
      <c r="D59" s="31" t="s">
        <v>59</v>
      </c>
      <c r="E59" s="32">
        <v>2.63</v>
      </c>
      <c r="F59" s="13">
        <v>3.82</v>
      </c>
      <c r="G59" s="13">
        <v>8.09</v>
      </c>
      <c r="H59" s="13">
        <v>77.22</v>
      </c>
      <c r="I59" s="13">
        <v>0.03</v>
      </c>
      <c r="J59" s="13">
        <v>0.04</v>
      </c>
      <c r="K59" s="13">
        <v>0.28999999999999998</v>
      </c>
      <c r="L59" s="13">
        <v>0.04</v>
      </c>
      <c r="M59" s="13">
        <v>53.39</v>
      </c>
      <c r="N59" s="13">
        <v>7.44</v>
      </c>
      <c r="O59" s="13">
        <v>46.38</v>
      </c>
      <c r="P59" s="13">
        <v>0.39</v>
      </c>
      <c r="Q59" s="73"/>
      <c r="R59" s="4"/>
      <c r="S59" s="4"/>
      <c r="T59" s="4"/>
      <c r="U59" s="4"/>
    </row>
    <row r="60" spans="1:21" ht="18.75" customHeight="1" x14ac:dyDescent="0.3">
      <c r="A60" s="79"/>
      <c r="B60" s="72" t="s">
        <v>233</v>
      </c>
      <c r="C60" s="17" t="s">
        <v>16</v>
      </c>
      <c r="D60" s="17">
        <v>200</v>
      </c>
      <c r="E60" s="13">
        <v>3.12</v>
      </c>
      <c r="F60" s="13">
        <v>2.66</v>
      </c>
      <c r="G60" s="13">
        <v>14.17</v>
      </c>
      <c r="H60" s="13">
        <v>93.3</v>
      </c>
      <c r="I60" s="13">
        <v>1.05</v>
      </c>
      <c r="J60" s="13">
        <v>0</v>
      </c>
      <c r="K60" s="13">
        <v>0.15</v>
      </c>
      <c r="L60" s="13">
        <v>0</v>
      </c>
      <c r="M60" s="13">
        <v>122</v>
      </c>
      <c r="N60" s="13">
        <v>18</v>
      </c>
      <c r="O60" s="13">
        <v>120</v>
      </c>
      <c r="P60" s="13">
        <v>0.6</v>
      </c>
      <c r="Q60" s="73" t="s">
        <v>60</v>
      </c>
      <c r="R60" s="4"/>
      <c r="S60" s="4"/>
      <c r="T60" s="4"/>
      <c r="U60" s="4"/>
    </row>
    <row r="61" spans="1:21" ht="30.75" customHeight="1" x14ac:dyDescent="0.3">
      <c r="A61" s="79"/>
      <c r="B61" s="72"/>
      <c r="C61" s="17" t="s">
        <v>25</v>
      </c>
      <c r="D61" s="17">
        <v>180</v>
      </c>
      <c r="E61" s="13">
        <v>2.81</v>
      </c>
      <c r="F61" s="13">
        <v>2.39</v>
      </c>
      <c r="G61" s="13">
        <v>12.75</v>
      </c>
      <c r="H61" s="13">
        <v>83.9</v>
      </c>
      <c r="I61" s="13">
        <v>0.94</v>
      </c>
      <c r="J61" s="13">
        <v>0</v>
      </c>
      <c r="K61" s="13">
        <v>0.14000000000000001</v>
      </c>
      <c r="L61" s="13">
        <v>0</v>
      </c>
      <c r="M61" s="13">
        <v>109.8</v>
      </c>
      <c r="N61" s="13">
        <v>16.2</v>
      </c>
      <c r="O61" s="13">
        <v>108</v>
      </c>
      <c r="P61" s="13">
        <v>0.54</v>
      </c>
      <c r="Q61" s="73"/>
      <c r="R61" s="4"/>
      <c r="S61" s="4"/>
      <c r="T61" s="4"/>
      <c r="U61" s="4"/>
    </row>
    <row r="62" spans="1:21" ht="18.75" x14ac:dyDescent="0.3">
      <c r="A62" s="79"/>
      <c r="B62" s="26" t="s">
        <v>36</v>
      </c>
      <c r="C62" s="26" t="s">
        <v>16</v>
      </c>
      <c r="D62" s="24">
        <v>415</v>
      </c>
      <c r="E62" s="25">
        <f t="shared" ref="E62:P62" si="10">E56+E58+E60</f>
        <v>10.95</v>
      </c>
      <c r="F62" s="25">
        <f t="shared" si="10"/>
        <v>13.49</v>
      </c>
      <c r="G62" s="25">
        <f t="shared" si="10"/>
        <v>49.21</v>
      </c>
      <c r="H62" s="25">
        <f t="shared" si="10"/>
        <v>362.21000000000004</v>
      </c>
      <c r="I62" s="25">
        <f t="shared" si="10"/>
        <v>1.21</v>
      </c>
      <c r="J62" s="25">
        <f t="shared" si="10"/>
        <v>0.1</v>
      </c>
      <c r="K62" s="25">
        <f t="shared" si="10"/>
        <v>0.82000000000000006</v>
      </c>
      <c r="L62" s="25">
        <f t="shared" si="10"/>
        <v>0.06</v>
      </c>
      <c r="M62" s="25">
        <f t="shared" si="10"/>
        <v>208.63</v>
      </c>
      <c r="N62" s="25">
        <f t="shared" si="10"/>
        <v>58.06</v>
      </c>
      <c r="O62" s="25">
        <f t="shared" si="10"/>
        <v>309.85000000000002</v>
      </c>
      <c r="P62" s="25">
        <f t="shared" si="10"/>
        <v>2.13</v>
      </c>
      <c r="Q62" s="24"/>
      <c r="R62" s="4"/>
      <c r="S62" s="4"/>
      <c r="T62" s="4"/>
      <c r="U62" s="4"/>
    </row>
    <row r="63" spans="1:21" ht="18.75" x14ac:dyDescent="0.3">
      <c r="A63" s="79"/>
      <c r="B63" s="26" t="s">
        <v>37</v>
      </c>
      <c r="C63" s="26" t="s">
        <v>25</v>
      </c>
      <c r="D63" s="24">
        <v>355</v>
      </c>
      <c r="E63" s="25">
        <f t="shared" ref="E63:P63" si="11">E57+E59+E61</f>
        <v>8.9</v>
      </c>
      <c r="F63" s="25">
        <f t="shared" si="11"/>
        <v>10.780000000000001</v>
      </c>
      <c r="G63" s="25">
        <f t="shared" si="11"/>
        <v>40.6</v>
      </c>
      <c r="H63" s="25">
        <f t="shared" si="11"/>
        <v>295.12</v>
      </c>
      <c r="I63" s="25">
        <f t="shared" si="11"/>
        <v>1.0699999999999998</v>
      </c>
      <c r="J63" s="25">
        <f t="shared" si="11"/>
        <v>0.08</v>
      </c>
      <c r="K63" s="25">
        <f t="shared" si="11"/>
        <v>0.93</v>
      </c>
      <c r="L63" s="25">
        <f t="shared" si="11"/>
        <v>0.04</v>
      </c>
      <c r="M63" s="25">
        <f t="shared" si="11"/>
        <v>173.09</v>
      </c>
      <c r="N63" s="25">
        <f t="shared" si="11"/>
        <v>48.34</v>
      </c>
      <c r="O63" s="25">
        <f t="shared" si="11"/>
        <v>258.48</v>
      </c>
      <c r="P63" s="25">
        <f t="shared" si="11"/>
        <v>1.75</v>
      </c>
      <c r="Q63" s="24"/>
      <c r="R63" s="4"/>
      <c r="S63" s="4"/>
      <c r="T63" s="4"/>
      <c r="U63" s="4"/>
    </row>
    <row r="64" spans="1:21" ht="18.75" customHeight="1" x14ac:dyDescent="0.3">
      <c r="A64" s="79" t="s">
        <v>38</v>
      </c>
      <c r="B64" s="85" t="s">
        <v>181</v>
      </c>
      <c r="C64" s="20" t="s">
        <v>16</v>
      </c>
      <c r="D64" s="20" t="s">
        <v>189</v>
      </c>
      <c r="E64" s="21">
        <v>0.4</v>
      </c>
      <c r="F64" s="21">
        <v>0.4</v>
      </c>
      <c r="G64" s="21">
        <v>9.8000000000000007</v>
      </c>
      <c r="H64" s="21">
        <v>44</v>
      </c>
      <c r="I64" s="21">
        <v>0.03</v>
      </c>
      <c r="J64" s="21">
        <v>0.02</v>
      </c>
      <c r="K64" s="21">
        <v>0.3</v>
      </c>
      <c r="L64" s="21">
        <v>10</v>
      </c>
      <c r="M64" s="21">
        <v>16</v>
      </c>
      <c r="N64" s="21">
        <v>9</v>
      </c>
      <c r="O64" s="21">
        <v>11</v>
      </c>
      <c r="P64" s="21">
        <v>2.2000000000000002</v>
      </c>
      <c r="Q64" s="73" t="s">
        <v>39</v>
      </c>
      <c r="R64" s="4"/>
      <c r="S64" s="4"/>
      <c r="T64" s="4"/>
      <c r="U64" s="4"/>
    </row>
    <row r="65" spans="1:22" ht="18.75" customHeight="1" x14ac:dyDescent="0.3">
      <c r="A65" s="79"/>
      <c r="B65" s="85"/>
      <c r="C65" s="20" t="s">
        <v>25</v>
      </c>
      <c r="D65" s="20" t="s">
        <v>189</v>
      </c>
      <c r="E65" s="21">
        <v>0.4</v>
      </c>
      <c r="F65" s="21">
        <v>0.4</v>
      </c>
      <c r="G65" s="21">
        <v>9.8000000000000007</v>
      </c>
      <c r="H65" s="21">
        <v>44</v>
      </c>
      <c r="I65" s="21">
        <v>0.03</v>
      </c>
      <c r="J65" s="21">
        <v>0.02</v>
      </c>
      <c r="K65" s="21">
        <v>0.3</v>
      </c>
      <c r="L65" s="21">
        <v>10</v>
      </c>
      <c r="M65" s="21">
        <v>16</v>
      </c>
      <c r="N65" s="21">
        <v>9</v>
      </c>
      <c r="O65" s="21">
        <v>11</v>
      </c>
      <c r="P65" s="21">
        <v>2.2000000000000002</v>
      </c>
      <c r="Q65" s="73"/>
      <c r="R65" s="4"/>
      <c r="S65" s="4"/>
      <c r="T65" s="4"/>
      <c r="U65" s="4"/>
    </row>
    <row r="66" spans="1:22" ht="18.75" customHeight="1" x14ac:dyDescent="0.3">
      <c r="A66" s="79"/>
      <c r="B66" s="85"/>
      <c r="C66" s="55" t="s">
        <v>16</v>
      </c>
      <c r="D66" s="53">
        <v>200</v>
      </c>
      <c r="E66" s="54">
        <v>1</v>
      </c>
      <c r="F66" s="13">
        <v>0</v>
      </c>
      <c r="G66" s="13">
        <v>20.2</v>
      </c>
      <c r="H66" s="13">
        <v>85.3</v>
      </c>
      <c r="I66" s="21">
        <v>0</v>
      </c>
      <c r="J66" s="21">
        <v>0</v>
      </c>
      <c r="K66" s="21">
        <v>0.11</v>
      </c>
      <c r="L66" s="21">
        <v>0</v>
      </c>
      <c r="M66" s="21">
        <v>17</v>
      </c>
      <c r="N66" s="21">
        <v>9</v>
      </c>
      <c r="O66" s="21">
        <v>12</v>
      </c>
      <c r="P66" s="21">
        <v>2</v>
      </c>
      <c r="Q66" s="96" t="s">
        <v>40</v>
      </c>
      <c r="R66" s="4"/>
      <c r="S66" s="4"/>
      <c r="T66" s="4"/>
      <c r="U66" s="4"/>
    </row>
    <row r="67" spans="1:22" ht="18.75" x14ac:dyDescent="0.3">
      <c r="A67" s="79"/>
      <c r="B67" s="85"/>
      <c r="C67" s="20" t="s">
        <v>25</v>
      </c>
      <c r="D67" s="53" t="s">
        <v>202</v>
      </c>
      <c r="E67" s="54">
        <v>1</v>
      </c>
      <c r="F67" s="13">
        <v>0</v>
      </c>
      <c r="G67" s="13">
        <v>20.2</v>
      </c>
      <c r="H67" s="13">
        <v>85.3</v>
      </c>
      <c r="I67" s="21">
        <v>0</v>
      </c>
      <c r="J67" s="21">
        <v>0</v>
      </c>
      <c r="K67" s="21">
        <v>0.11</v>
      </c>
      <c r="L67" s="21">
        <v>0</v>
      </c>
      <c r="M67" s="21">
        <v>17</v>
      </c>
      <c r="N67" s="21">
        <v>9</v>
      </c>
      <c r="O67" s="21">
        <v>12</v>
      </c>
      <c r="P67" s="21">
        <v>2</v>
      </c>
      <c r="Q67" s="97"/>
      <c r="R67" s="4"/>
      <c r="S67" s="4"/>
      <c r="T67" s="4" t="s">
        <v>28</v>
      </c>
      <c r="U67" s="4"/>
    </row>
    <row r="68" spans="1:22" ht="18.75" customHeight="1" x14ac:dyDescent="0.3">
      <c r="A68" s="79"/>
      <c r="B68" s="83" t="s">
        <v>61</v>
      </c>
      <c r="C68" s="17" t="s">
        <v>16</v>
      </c>
      <c r="D68" s="17">
        <v>200</v>
      </c>
      <c r="E68" s="13">
        <v>2.15</v>
      </c>
      <c r="F68" s="13">
        <v>2.27</v>
      </c>
      <c r="G68" s="13">
        <v>13.71</v>
      </c>
      <c r="H68" s="13">
        <v>83.8</v>
      </c>
      <c r="I68" s="13">
        <v>0.75</v>
      </c>
      <c r="J68" s="13">
        <v>0</v>
      </c>
      <c r="K68" s="13">
        <v>1.04</v>
      </c>
      <c r="L68" s="13">
        <v>0.08</v>
      </c>
      <c r="M68" s="13">
        <v>2.58</v>
      </c>
      <c r="N68" s="13">
        <v>36.24</v>
      </c>
      <c r="O68" s="13">
        <v>97.68</v>
      </c>
      <c r="P68" s="13">
        <v>20</v>
      </c>
      <c r="Q68" s="73" t="s">
        <v>62</v>
      </c>
      <c r="R68" s="22"/>
      <c r="S68" s="23"/>
      <c r="T68" s="23"/>
      <c r="U68" s="23"/>
    </row>
    <row r="69" spans="1:22" ht="18.75" x14ac:dyDescent="0.3">
      <c r="A69" s="79"/>
      <c r="B69" s="83"/>
      <c r="C69" s="17" t="s">
        <v>25</v>
      </c>
      <c r="D69" s="17">
        <v>150</v>
      </c>
      <c r="E69" s="13">
        <v>1.61</v>
      </c>
      <c r="F69" s="13">
        <v>1.7</v>
      </c>
      <c r="G69" s="13">
        <v>10.28</v>
      </c>
      <c r="H69" s="13">
        <v>62.85</v>
      </c>
      <c r="I69" s="13">
        <v>0.56000000000000005</v>
      </c>
      <c r="J69" s="13">
        <v>0</v>
      </c>
      <c r="K69" s="13">
        <v>0.78</v>
      </c>
      <c r="L69" s="13">
        <v>0.06</v>
      </c>
      <c r="M69" s="13">
        <v>1.94</v>
      </c>
      <c r="N69" s="13">
        <v>27.18</v>
      </c>
      <c r="O69" s="13">
        <v>73.260000000000005</v>
      </c>
      <c r="P69" s="13">
        <v>15</v>
      </c>
      <c r="Q69" s="73"/>
      <c r="R69" s="4"/>
      <c r="S69" s="33"/>
      <c r="T69" s="4"/>
      <c r="U69" s="4"/>
      <c r="V69" t="s">
        <v>28</v>
      </c>
    </row>
    <row r="70" spans="1:22" ht="18.75" customHeight="1" x14ac:dyDescent="0.3">
      <c r="A70" s="79"/>
      <c r="B70" s="119" t="s">
        <v>238</v>
      </c>
      <c r="C70" s="17" t="s">
        <v>16</v>
      </c>
      <c r="D70" s="17">
        <v>70</v>
      </c>
      <c r="E70" s="13">
        <v>10.73</v>
      </c>
      <c r="F70" s="13">
        <v>9.67</v>
      </c>
      <c r="G70" s="13">
        <v>10.88</v>
      </c>
      <c r="H70" s="13">
        <v>173.83</v>
      </c>
      <c r="I70" s="13">
        <v>0.05</v>
      </c>
      <c r="J70" s="13">
        <v>7.0000000000000007E-2</v>
      </c>
      <c r="K70" s="13">
        <v>2.59</v>
      </c>
      <c r="L70" s="13">
        <v>0.35</v>
      </c>
      <c r="M70" s="13">
        <v>13.1</v>
      </c>
      <c r="N70" s="13">
        <v>12.25</v>
      </c>
      <c r="O70" s="13">
        <v>49</v>
      </c>
      <c r="P70" s="13">
        <v>0.96</v>
      </c>
      <c r="Q70" s="73" t="s">
        <v>184</v>
      </c>
      <c r="R70" s="4"/>
      <c r="S70" s="4"/>
      <c r="T70" s="4"/>
      <c r="U70" s="4"/>
    </row>
    <row r="71" spans="1:22" ht="31.5" customHeight="1" x14ac:dyDescent="0.3">
      <c r="A71" s="79"/>
      <c r="B71" s="72"/>
      <c r="C71" s="17" t="s">
        <v>25</v>
      </c>
      <c r="D71" s="17">
        <v>50</v>
      </c>
      <c r="E71" s="13">
        <v>7.66</v>
      </c>
      <c r="F71" s="13">
        <v>6.91</v>
      </c>
      <c r="G71" s="13">
        <v>7.77</v>
      </c>
      <c r="H71" s="13">
        <v>124.16</v>
      </c>
      <c r="I71" s="13">
        <v>3.3000000000000002E-2</v>
      </c>
      <c r="J71" s="13">
        <v>0.05</v>
      </c>
      <c r="K71" s="13">
        <v>1.85</v>
      </c>
      <c r="L71" s="13">
        <v>0.25</v>
      </c>
      <c r="M71" s="13">
        <v>9.33</v>
      </c>
      <c r="N71" s="13">
        <v>8.75</v>
      </c>
      <c r="O71" s="13">
        <v>35</v>
      </c>
      <c r="P71" s="13">
        <v>0.7</v>
      </c>
      <c r="Q71" s="73"/>
      <c r="R71" s="4"/>
      <c r="S71" s="4"/>
      <c r="T71" s="4"/>
      <c r="U71" s="4"/>
    </row>
    <row r="72" spans="1:22" ht="18.75" x14ac:dyDescent="0.3">
      <c r="A72" s="79"/>
      <c r="B72" s="70" t="s">
        <v>133</v>
      </c>
      <c r="C72" s="17" t="s">
        <v>16</v>
      </c>
      <c r="D72" s="17">
        <v>130</v>
      </c>
      <c r="E72" s="13">
        <v>2.68</v>
      </c>
      <c r="F72" s="13">
        <v>4.21</v>
      </c>
      <c r="G72" s="13">
        <v>12.26</v>
      </c>
      <c r="H72" s="13">
        <v>97.63</v>
      </c>
      <c r="I72" s="13">
        <v>0</v>
      </c>
      <c r="J72" s="13">
        <v>0</v>
      </c>
      <c r="K72" s="13">
        <v>0.13</v>
      </c>
      <c r="L72" s="13">
        <v>0</v>
      </c>
      <c r="M72" s="13">
        <v>105.7</v>
      </c>
      <c r="N72" s="13">
        <v>15.6</v>
      </c>
      <c r="O72" s="13">
        <v>104</v>
      </c>
      <c r="P72" s="13">
        <v>0.52</v>
      </c>
      <c r="Q72" s="96" t="s">
        <v>134</v>
      </c>
      <c r="R72" s="4"/>
      <c r="S72" s="4"/>
      <c r="T72" s="4"/>
      <c r="U72" s="4"/>
    </row>
    <row r="73" spans="1:22" ht="18.75" x14ac:dyDescent="0.3">
      <c r="A73" s="79"/>
      <c r="B73" s="71"/>
      <c r="C73" s="17" t="s">
        <v>25</v>
      </c>
      <c r="D73" s="17">
        <v>110</v>
      </c>
      <c r="E73" s="13">
        <v>2.27</v>
      </c>
      <c r="F73" s="13">
        <v>3.56</v>
      </c>
      <c r="G73" s="13">
        <v>10.37</v>
      </c>
      <c r="H73" s="13">
        <v>82.61</v>
      </c>
      <c r="I73" s="13">
        <v>0</v>
      </c>
      <c r="J73" s="13">
        <v>0</v>
      </c>
      <c r="K73" s="13">
        <v>0.11</v>
      </c>
      <c r="L73" s="13">
        <v>0</v>
      </c>
      <c r="M73" s="13">
        <v>89.5</v>
      </c>
      <c r="N73" s="13">
        <v>13.2</v>
      </c>
      <c r="O73" s="13">
        <v>88</v>
      </c>
      <c r="P73" s="13">
        <v>0.44</v>
      </c>
      <c r="Q73" s="97"/>
      <c r="R73" s="4"/>
      <c r="S73" s="4"/>
      <c r="T73" s="4"/>
      <c r="U73" s="4"/>
    </row>
    <row r="74" spans="1:22" ht="18.75" customHeight="1" x14ac:dyDescent="0.3">
      <c r="A74" s="79"/>
      <c r="B74" s="72" t="s">
        <v>65</v>
      </c>
      <c r="C74" s="17" t="s">
        <v>16</v>
      </c>
      <c r="D74" s="17">
        <v>180</v>
      </c>
      <c r="E74" s="13">
        <v>0.5</v>
      </c>
      <c r="F74" s="13">
        <v>0</v>
      </c>
      <c r="G74" s="13">
        <v>24.66</v>
      </c>
      <c r="H74" s="13">
        <v>100.66</v>
      </c>
      <c r="I74" s="13">
        <v>0</v>
      </c>
      <c r="J74" s="13">
        <v>0</v>
      </c>
      <c r="K74" s="13">
        <v>9.9000000000000005E-2</v>
      </c>
      <c r="L74" s="13">
        <v>0</v>
      </c>
      <c r="M74" s="13">
        <v>15.3</v>
      </c>
      <c r="N74" s="13">
        <v>29.7</v>
      </c>
      <c r="O74" s="13">
        <v>81.900000000000006</v>
      </c>
      <c r="P74" s="13">
        <v>2.52</v>
      </c>
      <c r="Q74" s="73" t="s">
        <v>66</v>
      </c>
      <c r="R74" s="4"/>
      <c r="S74" s="4"/>
      <c r="T74" s="4"/>
      <c r="U74" s="4"/>
    </row>
    <row r="75" spans="1:22" ht="18.75" x14ac:dyDescent="0.3">
      <c r="A75" s="79"/>
      <c r="B75" s="72"/>
      <c r="C75" s="17" t="s">
        <v>25</v>
      </c>
      <c r="D75" s="17">
        <v>150</v>
      </c>
      <c r="E75" s="13">
        <v>0.42</v>
      </c>
      <c r="F75" s="13">
        <v>0</v>
      </c>
      <c r="G75" s="13">
        <v>20.5</v>
      </c>
      <c r="H75" s="13">
        <v>83.88</v>
      </c>
      <c r="I75" s="13">
        <v>0</v>
      </c>
      <c r="J75" s="13">
        <v>0</v>
      </c>
      <c r="K75" s="13">
        <v>8.3000000000000004E-2</v>
      </c>
      <c r="L75" s="13">
        <v>0</v>
      </c>
      <c r="M75" s="13">
        <v>12.75</v>
      </c>
      <c r="N75" s="13">
        <v>24.75</v>
      </c>
      <c r="O75" s="13">
        <v>68.25</v>
      </c>
      <c r="P75" s="13">
        <v>2.1</v>
      </c>
      <c r="Q75" s="73"/>
      <c r="R75" s="4"/>
      <c r="S75" s="4"/>
      <c r="T75" s="4"/>
      <c r="U75" s="4"/>
    </row>
    <row r="76" spans="1:22" ht="18.75" customHeight="1" x14ac:dyDescent="0.3">
      <c r="A76" s="79"/>
      <c r="B76" s="84" t="s">
        <v>43</v>
      </c>
      <c r="C76" s="17" t="s">
        <v>16</v>
      </c>
      <c r="D76" s="17">
        <v>40</v>
      </c>
      <c r="E76" s="13">
        <v>3.04</v>
      </c>
      <c r="F76" s="13">
        <v>0.32</v>
      </c>
      <c r="G76" s="13">
        <v>19.68</v>
      </c>
      <c r="H76" s="13">
        <v>94</v>
      </c>
      <c r="I76" s="13">
        <v>6.6000000000000003E-2</v>
      </c>
      <c r="J76" s="13">
        <v>2.5999999999999999E-2</v>
      </c>
      <c r="K76" s="13">
        <v>0.64</v>
      </c>
      <c r="L76" s="13">
        <v>0</v>
      </c>
      <c r="M76" s="13">
        <v>9.1999999999999993</v>
      </c>
      <c r="N76" s="13">
        <v>13.2</v>
      </c>
      <c r="O76" s="13">
        <v>34.799999999999997</v>
      </c>
      <c r="P76" s="13">
        <v>0.8</v>
      </c>
      <c r="Q76" s="73" t="s">
        <v>44</v>
      </c>
      <c r="R76" s="4"/>
      <c r="S76" s="4"/>
      <c r="T76" s="4"/>
      <c r="U76" s="4"/>
    </row>
    <row r="77" spans="1:22" ht="18.75" x14ac:dyDescent="0.3">
      <c r="A77" s="79"/>
      <c r="B77" s="84"/>
      <c r="C77" s="17" t="s">
        <v>25</v>
      </c>
      <c r="D77" s="17">
        <v>30</v>
      </c>
      <c r="E77" s="13">
        <v>2.2799999999999998</v>
      </c>
      <c r="F77" s="13">
        <v>0.24</v>
      </c>
      <c r="G77" s="13">
        <v>14.76</v>
      </c>
      <c r="H77" s="13">
        <v>70.5</v>
      </c>
      <c r="I77" s="13">
        <f t="shared" ref="I77:P77" si="12">I76*30/40</f>
        <v>4.9500000000000002E-2</v>
      </c>
      <c r="J77" s="13">
        <f t="shared" si="12"/>
        <v>1.9499999999999997E-2</v>
      </c>
      <c r="K77" s="13">
        <f t="shared" si="12"/>
        <v>0.48</v>
      </c>
      <c r="L77" s="13">
        <f t="shared" si="12"/>
        <v>0</v>
      </c>
      <c r="M77" s="13">
        <f t="shared" si="12"/>
        <v>6.9</v>
      </c>
      <c r="N77" s="13">
        <f t="shared" si="12"/>
        <v>9.9</v>
      </c>
      <c r="O77" s="13">
        <f t="shared" si="12"/>
        <v>26.1</v>
      </c>
      <c r="P77" s="13">
        <f t="shared" si="12"/>
        <v>0.6</v>
      </c>
      <c r="Q77" s="73"/>
      <c r="R77" s="4"/>
      <c r="S77" s="4"/>
      <c r="T77" s="4"/>
      <c r="U77" s="4"/>
    </row>
    <row r="78" spans="1:22" ht="18.75" customHeight="1" x14ac:dyDescent="0.3">
      <c r="A78" s="79"/>
      <c r="B78" s="84" t="s">
        <v>45</v>
      </c>
      <c r="C78" s="17" t="s">
        <v>16</v>
      </c>
      <c r="D78" s="17">
        <v>37</v>
      </c>
      <c r="E78" s="13">
        <v>2.4700000000000002</v>
      </c>
      <c r="F78" s="13">
        <v>0.45</v>
      </c>
      <c r="G78" s="13">
        <v>12.52</v>
      </c>
      <c r="H78" s="13">
        <v>65.25</v>
      </c>
      <c r="I78" s="13">
        <v>1.94</v>
      </c>
      <c r="J78" s="13">
        <v>3.6999999999999998E-2</v>
      </c>
      <c r="K78" s="13">
        <v>0.26</v>
      </c>
      <c r="L78" s="13">
        <v>0</v>
      </c>
      <c r="M78" s="13">
        <v>13.95</v>
      </c>
      <c r="N78" s="13">
        <v>17.39</v>
      </c>
      <c r="O78" s="13">
        <v>58.46</v>
      </c>
      <c r="P78" s="13">
        <v>1.44</v>
      </c>
      <c r="Q78" s="73" t="s">
        <v>46</v>
      </c>
      <c r="R78" s="4"/>
      <c r="S78" s="4"/>
      <c r="T78" s="4" t="s">
        <v>28</v>
      </c>
      <c r="U78" s="4"/>
    </row>
    <row r="79" spans="1:22" ht="18.75" x14ac:dyDescent="0.3">
      <c r="A79" s="79"/>
      <c r="B79" s="84"/>
      <c r="C79" s="17" t="s">
        <v>25</v>
      </c>
      <c r="D79" s="17">
        <v>30</v>
      </c>
      <c r="E79" s="13">
        <v>1.98</v>
      </c>
      <c r="F79" s="13">
        <v>0.36</v>
      </c>
      <c r="G79" s="13">
        <v>10.02</v>
      </c>
      <c r="H79" s="13">
        <v>52.2</v>
      </c>
      <c r="I79" s="13">
        <v>1.6</v>
      </c>
      <c r="J79" s="13">
        <v>0.03</v>
      </c>
      <c r="K79" s="13">
        <v>0.21</v>
      </c>
      <c r="L79" s="13">
        <v>0</v>
      </c>
      <c r="M79" s="13">
        <v>10.5</v>
      </c>
      <c r="N79" s="13">
        <v>14.1</v>
      </c>
      <c r="O79" s="13">
        <v>47.4</v>
      </c>
      <c r="P79" s="13">
        <v>1.17</v>
      </c>
      <c r="Q79" s="73"/>
      <c r="R79" s="4"/>
      <c r="S79" s="4"/>
      <c r="T79" s="4"/>
      <c r="U79" s="4"/>
    </row>
    <row r="80" spans="1:22" ht="18.75" x14ac:dyDescent="0.3">
      <c r="A80" s="79"/>
      <c r="B80" s="26" t="s">
        <v>36</v>
      </c>
      <c r="C80" s="26" t="s">
        <v>16</v>
      </c>
      <c r="D80" s="26">
        <f>D68+D70+D74+D76+D78</f>
        <v>527</v>
      </c>
      <c r="E80" s="27">
        <f t="shared" ref="E80:P80" si="13">E68+E70+E74+E76+E78</f>
        <v>18.89</v>
      </c>
      <c r="F80" s="26">
        <f t="shared" si="13"/>
        <v>12.709999999999999</v>
      </c>
      <c r="G80" s="27">
        <f t="shared" si="13"/>
        <v>81.45</v>
      </c>
      <c r="H80" s="26">
        <f t="shared" si="13"/>
        <v>517.54</v>
      </c>
      <c r="I80" s="27">
        <f t="shared" si="13"/>
        <v>2.806</v>
      </c>
      <c r="J80" s="27">
        <f t="shared" si="13"/>
        <v>0.13300000000000001</v>
      </c>
      <c r="K80" s="27">
        <f t="shared" si="13"/>
        <v>4.6289999999999996</v>
      </c>
      <c r="L80" s="26">
        <f t="shared" si="13"/>
        <v>0.43</v>
      </c>
      <c r="M80" s="26">
        <f t="shared" si="13"/>
        <v>54.129999999999995</v>
      </c>
      <c r="N80" s="26">
        <f t="shared" si="13"/>
        <v>108.78</v>
      </c>
      <c r="O80" s="26">
        <f t="shared" si="13"/>
        <v>321.83999999999997</v>
      </c>
      <c r="P80" s="26">
        <f t="shared" si="13"/>
        <v>25.720000000000002</v>
      </c>
      <c r="Q80" s="26"/>
      <c r="R80" s="4"/>
      <c r="S80" s="4"/>
      <c r="T80" s="4"/>
      <c r="U80" s="4"/>
    </row>
    <row r="81" spans="1:22" ht="18.75" x14ac:dyDescent="0.3">
      <c r="A81" s="79"/>
      <c r="B81" s="26" t="s">
        <v>37</v>
      </c>
      <c r="C81" s="26" t="s">
        <v>25</v>
      </c>
      <c r="D81" s="26">
        <f>D69+D71+D75+D77+D79</f>
        <v>410</v>
      </c>
      <c r="E81" s="26">
        <f t="shared" ref="E81:P81" si="14">E69+E71+E75+E77+E79</f>
        <v>13.95</v>
      </c>
      <c r="F81" s="26">
        <f t="shared" si="14"/>
        <v>9.2099999999999991</v>
      </c>
      <c r="G81" s="26">
        <f t="shared" si="14"/>
        <v>63.33</v>
      </c>
      <c r="H81" s="26">
        <f t="shared" si="14"/>
        <v>393.59</v>
      </c>
      <c r="I81" s="27">
        <f t="shared" si="14"/>
        <v>2.2425000000000002</v>
      </c>
      <c r="J81" s="27">
        <f t="shared" si="14"/>
        <v>9.9500000000000005E-2</v>
      </c>
      <c r="K81" s="27">
        <f t="shared" si="14"/>
        <v>3.403</v>
      </c>
      <c r="L81" s="26">
        <f t="shared" si="14"/>
        <v>0.31</v>
      </c>
      <c r="M81" s="26">
        <f t="shared" si="14"/>
        <v>41.42</v>
      </c>
      <c r="N81" s="26">
        <f t="shared" si="14"/>
        <v>84.679999999999993</v>
      </c>
      <c r="O81" s="26">
        <f t="shared" si="14"/>
        <v>250.01</v>
      </c>
      <c r="P81" s="26">
        <f t="shared" si="14"/>
        <v>19.57</v>
      </c>
      <c r="Q81" s="26"/>
      <c r="R81" s="4"/>
      <c r="S81" s="4"/>
      <c r="T81" s="4"/>
      <c r="U81" s="4"/>
    </row>
    <row r="82" spans="1:22" ht="21.75" customHeight="1" x14ac:dyDescent="0.3">
      <c r="A82" s="79" t="s">
        <v>47</v>
      </c>
      <c r="B82" s="72" t="s">
        <v>167</v>
      </c>
      <c r="C82" s="16" t="s">
        <v>16</v>
      </c>
      <c r="D82" s="16">
        <v>120</v>
      </c>
      <c r="E82" s="34">
        <v>21.21</v>
      </c>
      <c r="F82" s="14">
        <v>16.93</v>
      </c>
      <c r="G82" s="14">
        <v>21.08</v>
      </c>
      <c r="H82" s="14">
        <v>324.7</v>
      </c>
      <c r="I82" s="14">
        <v>0.03</v>
      </c>
      <c r="J82" s="14">
        <v>0.03</v>
      </c>
      <c r="K82" s="14">
        <v>0.77</v>
      </c>
      <c r="L82" s="14">
        <v>0</v>
      </c>
      <c r="M82" s="14">
        <v>120.11</v>
      </c>
      <c r="N82" s="14">
        <v>31.2</v>
      </c>
      <c r="O82" s="14">
        <v>272.39999999999998</v>
      </c>
      <c r="P82" s="14">
        <v>12.03</v>
      </c>
      <c r="Q82" s="73" t="s">
        <v>168</v>
      </c>
      <c r="R82" s="4"/>
      <c r="S82" s="4"/>
      <c r="T82" s="4"/>
      <c r="U82" s="4"/>
    </row>
    <row r="83" spans="1:22" ht="18" customHeight="1" x14ac:dyDescent="0.3">
      <c r="A83" s="79"/>
      <c r="B83" s="72"/>
      <c r="C83" s="16" t="s">
        <v>25</v>
      </c>
      <c r="D83" s="16">
        <v>100</v>
      </c>
      <c r="E83" s="34">
        <v>16.88</v>
      </c>
      <c r="F83" s="14">
        <v>13.48</v>
      </c>
      <c r="G83" s="14">
        <v>16.920000000000002</v>
      </c>
      <c r="H83" s="14">
        <v>258.82</v>
      </c>
      <c r="I83" s="14">
        <v>0.02</v>
      </c>
      <c r="J83" s="14">
        <v>0.02</v>
      </c>
      <c r="K83" s="14">
        <v>0.64</v>
      </c>
      <c r="L83" s="14">
        <v>0</v>
      </c>
      <c r="M83" s="14">
        <v>90.01</v>
      </c>
      <c r="N83" s="14">
        <v>26</v>
      </c>
      <c r="O83" s="14">
        <v>227</v>
      </c>
      <c r="P83" s="14">
        <v>4.17</v>
      </c>
      <c r="Q83" s="73"/>
      <c r="R83" s="4"/>
      <c r="S83" s="4"/>
      <c r="T83" s="4"/>
      <c r="U83" s="4"/>
    </row>
    <row r="84" spans="1:22" ht="18" customHeight="1" x14ac:dyDescent="0.3">
      <c r="A84" s="79"/>
      <c r="B84" s="72" t="s">
        <v>67</v>
      </c>
      <c r="C84" s="16" t="s">
        <v>16</v>
      </c>
      <c r="D84" s="16">
        <v>30</v>
      </c>
      <c r="E84" s="34">
        <v>0.57999999999999996</v>
      </c>
      <c r="F84" s="14">
        <v>1.36</v>
      </c>
      <c r="G84" s="14">
        <v>3.98</v>
      </c>
      <c r="H84" s="14">
        <v>30.45</v>
      </c>
      <c r="I84" s="14">
        <v>0.01</v>
      </c>
      <c r="J84" s="14">
        <v>0.02</v>
      </c>
      <c r="K84" s="14">
        <v>0.04</v>
      </c>
      <c r="L84" s="14">
        <v>0.1</v>
      </c>
      <c r="M84" s="14">
        <v>18.809999999999999</v>
      </c>
      <c r="N84" s="14">
        <v>2.64</v>
      </c>
      <c r="O84" s="14">
        <v>14.69</v>
      </c>
      <c r="P84" s="14">
        <v>0.05</v>
      </c>
      <c r="Q84" s="73" t="s">
        <v>68</v>
      </c>
      <c r="R84" s="4"/>
      <c r="S84" s="4"/>
      <c r="T84" s="4"/>
      <c r="U84" s="4"/>
    </row>
    <row r="85" spans="1:22" ht="18" customHeight="1" x14ac:dyDescent="0.3">
      <c r="A85" s="79"/>
      <c r="B85" s="72"/>
      <c r="C85" s="16" t="s">
        <v>25</v>
      </c>
      <c r="D85" s="16">
        <v>30</v>
      </c>
      <c r="E85" s="34">
        <v>0.57999999999999996</v>
      </c>
      <c r="F85" s="14">
        <v>1.36</v>
      </c>
      <c r="G85" s="14">
        <v>3.98</v>
      </c>
      <c r="H85" s="14">
        <v>30.45</v>
      </c>
      <c r="I85" s="14">
        <v>0.01</v>
      </c>
      <c r="J85" s="14">
        <v>0.02</v>
      </c>
      <c r="K85" s="14">
        <v>0.04</v>
      </c>
      <c r="L85" s="14">
        <v>0.1</v>
      </c>
      <c r="M85" s="14">
        <v>18.809999999999999</v>
      </c>
      <c r="N85" s="14">
        <v>2.64</v>
      </c>
      <c r="O85" s="14">
        <v>14.69</v>
      </c>
      <c r="P85" s="14">
        <v>0.05</v>
      </c>
      <c r="Q85" s="73"/>
      <c r="R85" s="4"/>
      <c r="S85" s="4"/>
      <c r="T85" s="4"/>
      <c r="U85" s="4"/>
    </row>
    <row r="86" spans="1:22" ht="18.75" customHeight="1" x14ac:dyDescent="0.3">
      <c r="A86" s="79"/>
      <c r="B86" s="72" t="s">
        <v>191</v>
      </c>
      <c r="C86" s="17" t="s">
        <v>16</v>
      </c>
      <c r="D86" s="17">
        <v>180</v>
      </c>
      <c r="E86" s="13">
        <v>5</v>
      </c>
      <c r="F86" s="13">
        <v>3.93</v>
      </c>
      <c r="G86" s="13">
        <v>7.35</v>
      </c>
      <c r="H86" s="13">
        <v>85.06</v>
      </c>
      <c r="I86" s="13">
        <v>7.0000000000000007E-2</v>
      </c>
      <c r="J86" s="13">
        <v>0.31</v>
      </c>
      <c r="K86" s="13">
        <v>0.18</v>
      </c>
      <c r="L86" s="13">
        <v>1.26</v>
      </c>
      <c r="M86" s="13">
        <v>216</v>
      </c>
      <c r="N86" s="13">
        <v>25.2</v>
      </c>
      <c r="O86" s="13">
        <v>162</v>
      </c>
      <c r="P86" s="13">
        <v>0.18</v>
      </c>
      <c r="Q86" s="73" t="s">
        <v>69</v>
      </c>
      <c r="R86" s="4"/>
      <c r="S86" s="4"/>
      <c r="T86" s="4"/>
      <c r="U86" s="4"/>
      <c r="V86" t="s">
        <v>28</v>
      </c>
    </row>
    <row r="87" spans="1:22" ht="18.75" x14ac:dyDescent="0.3">
      <c r="A87" s="79"/>
      <c r="B87" s="72"/>
      <c r="C87" s="17" t="s">
        <v>25</v>
      </c>
      <c r="D87" s="17">
        <v>150</v>
      </c>
      <c r="E87" s="13">
        <v>4.2</v>
      </c>
      <c r="F87" s="13">
        <v>3.28</v>
      </c>
      <c r="G87" s="13">
        <v>6.13</v>
      </c>
      <c r="H87" s="13">
        <v>70.89</v>
      </c>
      <c r="I87" s="13">
        <v>0.06</v>
      </c>
      <c r="J87" s="13">
        <v>0.26</v>
      </c>
      <c r="K87" s="13">
        <v>0.15</v>
      </c>
      <c r="L87" s="13">
        <v>1.05</v>
      </c>
      <c r="M87" s="13">
        <v>180</v>
      </c>
      <c r="N87" s="13">
        <v>21</v>
      </c>
      <c r="O87" s="13">
        <v>135</v>
      </c>
      <c r="P87" s="13">
        <v>0.15</v>
      </c>
      <c r="Q87" s="73"/>
      <c r="R87" s="4"/>
      <c r="S87" s="4"/>
      <c r="T87" s="4"/>
      <c r="U87" s="4"/>
    </row>
    <row r="88" spans="1:22" ht="18.75" x14ac:dyDescent="0.3">
      <c r="A88" s="79"/>
      <c r="B88" s="26" t="s">
        <v>36</v>
      </c>
      <c r="C88" s="26" t="s">
        <v>16</v>
      </c>
      <c r="D88" s="26">
        <f>D82+D84+D86</f>
        <v>330</v>
      </c>
      <c r="E88" s="26">
        <f t="shared" ref="E88:P88" si="15">E82+E84+E86</f>
        <v>26.79</v>
      </c>
      <c r="F88" s="26">
        <f t="shared" si="15"/>
        <v>22.22</v>
      </c>
      <c r="G88" s="26">
        <f t="shared" si="15"/>
        <v>32.409999999999997</v>
      </c>
      <c r="H88" s="26">
        <f t="shared" si="15"/>
        <v>440.21</v>
      </c>
      <c r="I88" s="26">
        <f t="shared" si="15"/>
        <v>0.11000000000000001</v>
      </c>
      <c r="J88" s="26">
        <f t="shared" si="15"/>
        <v>0.36</v>
      </c>
      <c r="K88" s="26">
        <f t="shared" si="15"/>
        <v>0.99</v>
      </c>
      <c r="L88" s="26">
        <f t="shared" si="15"/>
        <v>1.36</v>
      </c>
      <c r="M88" s="26">
        <f t="shared" si="15"/>
        <v>354.91999999999996</v>
      </c>
      <c r="N88" s="26">
        <f t="shared" si="15"/>
        <v>59.039999999999992</v>
      </c>
      <c r="O88" s="26">
        <f t="shared" si="15"/>
        <v>449.09</v>
      </c>
      <c r="P88" s="26">
        <f t="shared" si="15"/>
        <v>12.26</v>
      </c>
      <c r="Q88" s="26"/>
      <c r="R88" s="4"/>
      <c r="S88" s="4"/>
      <c r="T88" s="4" t="s">
        <v>28</v>
      </c>
      <c r="U88" s="4"/>
    </row>
    <row r="89" spans="1:22" ht="18.75" x14ac:dyDescent="0.3">
      <c r="A89" s="79"/>
      <c r="B89" s="26" t="s">
        <v>37</v>
      </c>
      <c r="C89" s="26" t="s">
        <v>25</v>
      </c>
      <c r="D89" s="26">
        <f>D83+D85+D87</f>
        <v>280</v>
      </c>
      <c r="E89" s="26">
        <f t="shared" ref="E89:P89" si="16">E83+E85+E87</f>
        <v>21.659999999999997</v>
      </c>
      <c r="F89" s="26">
        <f t="shared" si="16"/>
        <v>18.12</v>
      </c>
      <c r="G89" s="26">
        <f t="shared" si="16"/>
        <v>27.03</v>
      </c>
      <c r="H89" s="26">
        <f t="shared" si="16"/>
        <v>360.15999999999997</v>
      </c>
      <c r="I89" s="26">
        <f t="shared" si="16"/>
        <v>0.09</v>
      </c>
      <c r="J89" s="26">
        <f t="shared" si="16"/>
        <v>0.3</v>
      </c>
      <c r="K89" s="26">
        <f t="shared" si="16"/>
        <v>0.83000000000000007</v>
      </c>
      <c r="L89" s="26">
        <f t="shared" si="16"/>
        <v>1.1500000000000001</v>
      </c>
      <c r="M89" s="26">
        <f t="shared" si="16"/>
        <v>288.82</v>
      </c>
      <c r="N89" s="26">
        <f t="shared" si="16"/>
        <v>49.64</v>
      </c>
      <c r="O89" s="26">
        <f t="shared" si="16"/>
        <v>376.69</v>
      </c>
      <c r="P89" s="26">
        <f t="shared" si="16"/>
        <v>4.37</v>
      </c>
      <c r="Q89" s="26"/>
      <c r="R89" s="4"/>
      <c r="S89" s="4"/>
      <c r="T89" s="4"/>
      <c r="U89" s="4"/>
    </row>
    <row r="90" spans="1:22" ht="18.75" x14ac:dyDescent="0.3">
      <c r="A90" s="92"/>
      <c r="B90" s="26" t="s">
        <v>51</v>
      </c>
      <c r="C90" s="26" t="s">
        <v>16</v>
      </c>
      <c r="D90" s="26">
        <f t="shared" ref="D90:P90" si="17">D62+D80+D88</f>
        <v>1272</v>
      </c>
      <c r="E90" s="27">
        <f t="shared" si="17"/>
        <v>56.629999999999995</v>
      </c>
      <c r="F90" s="27">
        <f t="shared" si="17"/>
        <v>48.42</v>
      </c>
      <c r="G90" s="27">
        <f t="shared" si="17"/>
        <v>163.07</v>
      </c>
      <c r="H90" s="27">
        <f t="shared" si="17"/>
        <v>1319.96</v>
      </c>
      <c r="I90" s="27">
        <f t="shared" si="17"/>
        <v>4.1260000000000003</v>
      </c>
      <c r="J90" s="27">
        <f t="shared" si="17"/>
        <v>0.59299999999999997</v>
      </c>
      <c r="K90" s="27">
        <f t="shared" si="17"/>
        <v>6.4390000000000001</v>
      </c>
      <c r="L90" s="27">
        <f t="shared" si="17"/>
        <v>1.85</v>
      </c>
      <c r="M90" s="27">
        <f t="shared" si="17"/>
        <v>617.67999999999995</v>
      </c>
      <c r="N90" s="27">
        <f t="shared" si="17"/>
        <v>225.88</v>
      </c>
      <c r="O90" s="27">
        <f t="shared" si="17"/>
        <v>1080.78</v>
      </c>
      <c r="P90" s="27">
        <f t="shared" si="17"/>
        <v>40.11</v>
      </c>
      <c r="Q90" s="26"/>
      <c r="R90" s="4"/>
      <c r="S90" s="4"/>
      <c r="T90" s="4"/>
      <c r="U90" s="4"/>
    </row>
    <row r="91" spans="1:22" ht="18.75" x14ac:dyDescent="0.3">
      <c r="A91" s="92"/>
      <c r="B91" s="26" t="s">
        <v>52</v>
      </c>
      <c r="C91" s="26" t="s">
        <v>25</v>
      </c>
      <c r="D91" s="26">
        <f t="shared" ref="D91:P91" si="18">D63+D81+D89</f>
        <v>1045</v>
      </c>
      <c r="E91" s="27">
        <f t="shared" si="18"/>
        <v>44.51</v>
      </c>
      <c r="F91" s="27">
        <f t="shared" si="18"/>
        <v>38.11</v>
      </c>
      <c r="G91" s="27">
        <f t="shared" si="18"/>
        <v>130.96</v>
      </c>
      <c r="H91" s="27">
        <f t="shared" si="18"/>
        <v>1048.8699999999999</v>
      </c>
      <c r="I91" s="27">
        <f t="shared" si="18"/>
        <v>3.4024999999999999</v>
      </c>
      <c r="J91" s="27">
        <f t="shared" si="18"/>
        <v>0.47949999999999998</v>
      </c>
      <c r="K91" s="27">
        <f t="shared" si="18"/>
        <v>5.1630000000000003</v>
      </c>
      <c r="L91" s="27">
        <f t="shared" si="18"/>
        <v>1.5</v>
      </c>
      <c r="M91" s="27">
        <f t="shared" si="18"/>
        <v>503.33</v>
      </c>
      <c r="N91" s="27">
        <f t="shared" si="18"/>
        <v>182.65999999999997</v>
      </c>
      <c r="O91" s="27">
        <f t="shared" si="18"/>
        <v>885.18000000000006</v>
      </c>
      <c r="P91" s="27">
        <f t="shared" si="18"/>
        <v>25.69</v>
      </c>
      <c r="Q91" s="26"/>
      <c r="R91" s="4"/>
      <c r="S91" s="4"/>
      <c r="T91" s="4"/>
      <c r="U91" s="4"/>
    </row>
    <row r="92" spans="1:22" ht="25.35" customHeight="1" x14ac:dyDescent="0.3">
      <c r="A92" s="79" t="s">
        <v>2</v>
      </c>
      <c r="B92" s="86" t="s">
        <v>3</v>
      </c>
      <c r="C92" s="86"/>
      <c r="D92" s="86" t="s">
        <v>4</v>
      </c>
      <c r="E92" s="86" t="s">
        <v>5</v>
      </c>
      <c r="F92" s="86"/>
      <c r="G92" s="86"/>
      <c r="H92" s="86" t="s">
        <v>6</v>
      </c>
      <c r="I92" s="79" t="s">
        <v>7</v>
      </c>
      <c r="J92" s="79"/>
      <c r="K92" s="79"/>
      <c r="L92" s="79"/>
      <c r="M92" s="79" t="s">
        <v>8</v>
      </c>
      <c r="N92" s="79"/>
      <c r="O92" s="79"/>
      <c r="P92" s="79"/>
      <c r="Q92" s="86" t="s">
        <v>9</v>
      </c>
      <c r="R92" s="4"/>
      <c r="S92" s="4"/>
      <c r="T92" s="4"/>
      <c r="U92" s="4"/>
    </row>
    <row r="93" spans="1:22" ht="48.2" customHeight="1" x14ac:dyDescent="0.3">
      <c r="A93" s="79"/>
      <c r="B93" s="86"/>
      <c r="C93" s="86"/>
      <c r="D93" s="86"/>
      <c r="E93" s="30" t="s">
        <v>10</v>
      </c>
      <c r="F93" s="30" t="s">
        <v>11</v>
      </c>
      <c r="G93" s="30" t="s">
        <v>12</v>
      </c>
      <c r="H93" s="86"/>
      <c r="I93" s="29" t="s">
        <v>13</v>
      </c>
      <c r="J93" s="29" t="s">
        <v>14</v>
      </c>
      <c r="K93" s="29" t="s">
        <v>15</v>
      </c>
      <c r="L93" s="29" t="s">
        <v>16</v>
      </c>
      <c r="M93" s="29" t="s">
        <v>17</v>
      </c>
      <c r="N93" s="29" t="s">
        <v>18</v>
      </c>
      <c r="O93" s="29" t="s">
        <v>19</v>
      </c>
      <c r="P93" s="29" t="s">
        <v>20</v>
      </c>
      <c r="Q93" s="86"/>
      <c r="R93" s="4"/>
      <c r="S93" s="4"/>
      <c r="T93" s="4"/>
      <c r="U93" s="4"/>
    </row>
    <row r="94" spans="1:22" ht="19.5" customHeight="1" x14ac:dyDescent="0.35">
      <c r="A94" s="82" t="s">
        <v>70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4"/>
      <c r="S94" s="4"/>
      <c r="T94" s="4"/>
      <c r="U94" s="4"/>
    </row>
    <row r="95" spans="1:22" ht="18.75" customHeight="1" x14ac:dyDescent="0.3">
      <c r="A95" s="79" t="s">
        <v>54</v>
      </c>
      <c r="B95" s="72" t="s">
        <v>169</v>
      </c>
      <c r="C95" s="17" t="s">
        <v>16</v>
      </c>
      <c r="D95" s="17">
        <v>180</v>
      </c>
      <c r="E95" s="13">
        <v>4.33</v>
      </c>
      <c r="F95" s="13">
        <v>4.57</v>
      </c>
      <c r="G95" s="13">
        <v>15.14</v>
      </c>
      <c r="H95" s="13">
        <v>119.16</v>
      </c>
      <c r="I95" s="13">
        <v>0.1</v>
      </c>
      <c r="J95" s="13">
        <v>0.19</v>
      </c>
      <c r="K95" s="13">
        <v>0.24</v>
      </c>
      <c r="L95" s="13">
        <v>0.68</v>
      </c>
      <c r="M95" s="13">
        <v>119.11</v>
      </c>
      <c r="N95" s="13">
        <v>17.29</v>
      </c>
      <c r="O95" s="13">
        <v>153.19999999999999</v>
      </c>
      <c r="P95" s="13">
        <v>0.18</v>
      </c>
      <c r="Q95" s="73" t="s">
        <v>71</v>
      </c>
      <c r="R95" s="4"/>
      <c r="S95" s="4"/>
      <c r="T95" s="4"/>
      <c r="U95" s="4"/>
    </row>
    <row r="96" spans="1:22" ht="18.75" x14ac:dyDescent="0.3">
      <c r="A96" s="79"/>
      <c r="B96" s="72"/>
      <c r="C96" s="17" t="s">
        <v>25</v>
      </c>
      <c r="D96" s="17">
        <v>150</v>
      </c>
      <c r="E96" s="13">
        <v>3.61</v>
      </c>
      <c r="F96" s="13">
        <v>3.81</v>
      </c>
      <c r="G96" s="13">
        <v>12.62</v>
      </c>
      <c r="H96" s="13">
        <v>99.3</v>
      </c>
      <c r="I96" s="13">
        <v>0.08</v>
      </c>
      <c r="J96" s="13">
        <v>0.36</v>
      </c>
      <c r="K96" s="13">
        <v>0.2</v>
      </c>
      <c r="L96" s="13">
        <v>0.57999999999999996</v>
      </c>
      <c r="M96" s="13">
        <v>103.22</v>
      </c>
      <c r="N96" s="13">
        <v>14.98</v>
      </c>
      <c r="O96" s="13">
        <v>127.67</v>
      </c>
      <c r="P96" s="13">
        <v>0.15</v>
      </c>
      <c r="Q96" s="73"/>
      <c r="R96" s="4"/>
      <c r="S96" s="4"/>
      <c r="T96" s="4"/>
      <c r="U96" s="4"/>
    </row>
    <row r="97" spans="1:21" ht="18.75" customHeight="1" x14ac:dyDescent="0.3">
      <c r="A97" s="79"/>
      <c r="B97" s="84" t="s">
        <v>72</v>
      </c>
      <c r="C97" s="17" t="s">
        <v>16</v>
      </c>
      <c r="D97" s="17">
        <v>40</v>
      </c>
      <c r="E97" s="13">
        <v>2.62</v>
      </c>
      <c r="F97" s="13">
        <v>3.42</v>
      </c>
      <c r="G97" s="13">
        <v>29.53</v>
      </c>
      <c r="H97" s="13">
        <v>159.27000000000001</v>
      </c>
      <c r="I97" s="13">
        <v>0.03</v>
      </c>
      <c r="J97" s="13">
        <v>0.02</v>
      </c>
      <c r="K97" s="13">
        <v>0.32</v>
      </c>
      <c r="L97" s="13">
        <v>7.0000000000000007E-2</v>
      </c>
      <c r="M97" s="13">
        <v>6.93</v>
      </c>
      <c r="N97" s="13">
        <v>7.2</v>
      </c>
      <c r="O97" s="13">
        <v>18.71</v>
      </c>
      <c r="P97" s="13">
        <v>0.56000000000000005</v>
      </c>
      <c r="Q97" s="73" t="s">
        <v>73</v>
      </c>
      <c r="R97" s="4"/>
      <c r="S97" s="4"/>
      <c r="T97" s="4"/>
      <c r="U97" s="4"/>
    </row>
    <row r="98" spans="1:21" ht="18.75" x14ac:dyDescent="0.3">
      <c r="A98" s="79"/>
      <c r="B98" s="84"/>
      <c r="C98" s="17" t="s">
        <v>25</v>
      </c>
      <c r="D98" s="65">
        <v>38640</v>
      </c>
      <c r="E98" s="13">
        <v>1.96</v>
      </c>
      <c r="F98" s="13">
        <v>2.56</v>
      </c>
      <c r="G98" s="13">
        <v>22.14</v>
      </c>
      <c r="H98" s="13">
        <v>119.45</v>
      </c>
      <c r="I98" s="13">
        <v>0.02</v>
      </c>
      <c r="J98" s="13">
        <v>0.01</v>
      </c>
      <c r="K98" s="13">
        <v>0.23</v>
      </c>
      <c r="L98" s="13">
        <v>0.05</v>
      </c>
      <c r="M98" s="13">
        <v>4.95</v>
      </c>
      <c r="N98" s="13">
        <v>5.14</v>
      </c>
      <c r="O98" s="13">
        <v>13.36</v>
      </c>
      <c r="P98" s="13">
        <v>0.4</v>
      </c>
      <c r="Q98" s="73"/>
      <c r="R98" s="4"/>
      <c r="S98" s="4"/>
      <c r="T98" s="4"/>
      <c r="U98" s="4"/>
    </row>
    <row r="99" spans="1:21" ht="18.75" customHeight="1" x14ac:dyDescent="0.3">
      <c r="A99" s="79"/>
      <c r="B99" s="72" t="s">
        <v>226</v>
      </c>
      <c r="C99" s="17" t="s">
        <v>16</v>
      </c>
      <c r="D99" s="31">
        <v>200</v>
      </c>
      <c r="E99" s="32">
        <v>2.97</v>
      </c>
      <c r="F99" s="13">
        <v>2.6</v>
      </c>
      <c r="G99" s="13">
        <v>15.92</v>
      </c>
      <c r="H99" s="13">
        <v>98.8</v>
      </c>
      <c r="I99" s="13">
        <v>0.04</v>
      </c>
      <c r="J99" s="13">
        <v>0.16</v>
      </c>
      <c r="K99" s="13">
        <v>0.12</v>
      </c>
      <c r="L99" s="13">
        <v>1.33</v>
      </c>
      <c r="M99" s="13">
        <v>126.5</v>
      </c>
      <c r="N99" s="13">
        <v>15.4</v>
      </c>
      <c r="O99" s="13">
        <v>92.78</v>
      </c>
      <c r="P99" s="13">
        <v>0.41</v>
      </c>
      <c r="Q99" s="73" t="s">
        <v>74</v>
      </c>
      <c r="R99" s="4"/>
      <c r="S99" s="4"/>
      <c r="T99" s="4"/>
      <c r="U99" s="4"/>
    </row>
    <row r="100" spans="1:21" ht="18.75" x14ac:dyDescent="0.3">
      <c r="A100" s="79"/>
      <c r="B100" s="72"/>
      <c r="C100" s="17" t="s">
        <v>25</v>
      </c>
      <c r="D100" s="31">
        <v>180</v>
      </c>
      <c r="E100" s="32">
        <v>2.67</v>
      </c>
      <c r="F100" s="13">
        <v>2.34</v>
      </c>
      <c r="G100" s="13">
        <v>14.33</v>
      </c>
      <c r="H100" s="13">
        <v>89</v>
      </c>
      <c r="I100" s="13">
        <v>0.04</v>
      </c>
      <c r="J100" s="13">
        <v>0.14000000000000001</v>
      </c>
      <c r="K100" s="13">
        <v>0.11</v>
      </c>
      <c r="L100" s="13">
        <v>1.2</v>
      </c>
      <c r="M100" s="13">
        <v>113.9</v>
      </c>
      <c r="N100" s="13">
        <v>13.9</v>
      </c>
      <c r="O100" s="13">
        <v>83.5</v>
      </c>
      <c r="P100" s="13">
        <v>0.37</v>
      </c>
      <c r="Q100" s="73"/>
      <c r="R100" s="4"/>
      <c r="S100" s="4"/>
      <c r="T100" s="4"/>
      <c r="U100" s="4"/>
    </row>
    <row r="101" spans="1:21" ht="18.75" x14ac:dyDescent="0.3">
      <c r="A101" s="79"/>
      <c r="B101" s="26" t="s">
        <v>36</v>
      </c>
      <c r="C101" s="26" t="s">
        <v>16</v>
      </c>
      <c r="D101" s="26">
        <f>D95+35+D99</f>
        <v>415</v>
      </c>
      <c r="E101" s="27">
        <f t="shared" ref="E101:P101" si="19">E95+E97+E99</f>
        <v>9.92</v>
      </c>
      <c r="F101" s="27">
        <f t="shared" si="19"/>
        <v>10.59</v>
      </c>
      <c r="G101" s="27">
        <f t="shared" si="19"/>
        <v>60.59</v>
      </c>
      <c r="H101" s="27">
        <f t="shared" si="19"/>
        <v>377.23</v>
      </c>
      <c r="I101" s="27">
        <f t="shared" si="19"/>
        <v>0.17</v>
      </c>
      <c r="J101" s="27">
        <f t="shared" si="19"/>
        <v>0.37</v>
      </c>
      <c r="K101" s="27">
        <f t="shared" si="19"/>
        <v>0.68</v>
      </c>
      <c r="L101" s="27">
        <f t="shared" si="19"/>
        <v>2.08</v>
      </c>
      <c r="M101" s="27">
        <f t="shared" si="19"/>
        <v>252.54</v>
      </c>
      <c r="N101" s="27">
        <f t="shared" si="19"/>
        <v>39.89</v>
      </c>
      <c r="O101" s="27">
        <f t="shared" si="19"/>
        <v>264.69</v>
      </c>
      <c r="P101" s="27">
        <f t="shared" si="19"/>
        <v>1.1499999999999999</v>
      </c>
      <c r="Q101" s="26"/>
      <c r="R101" s="4"/>
      <c r="S101" s="4"/>
      <c r="T101" s="4"/>
      <c r="U101" s="4"/>
    </row>
    <row r="102" spans="1:21" ht="18.75" x14ac:dyDescent="0.3">
      <c r="A102" s="79"/>
      <c r="B102" s="26" t="s">
        <v>37</v>
      </c>
      <c r="C102" s="26" t="s">
        <v>25</v>
      </c>
      <c r="D102" s="26">
        <f>D96+25+D100</f>
        <v>355</v>
      </c>
      <c r="E102" s="27">
        <f t="shared" ref="E102:P102" si="20">E96+E98+E100</f>
        <v>8.24</v>
      </c>
      <c r="F102" s="27">
        <f t="shared" si="20"/>
        <v>8.7100000000000009</v>
      </c>
      <c r="G102" s="27">
        <f t="shared" si="20"/>
        <v>49.089999999999996</v>
      </c>
      <c r="H102" s="27">
        <f t="shared" si="20"/>
        <v>307.75</v>
      </c>
      <c r="I102" s="27">
        <f t="shared" si="20"/>
        <v>0.14000000000000001</v>
      </c>
      <c r="J102" s="27">
        <f t="shared" si="20"/>
        <v>0.51</v>
      </c>
      <c r="K102" s="27">
        <f t="shared" si="20"/>
        <v>0.54</v>
      </c>
      <c r="L102" s="27">
        <f t="shared" si="20"/>
        <v>1.83</v>
      </c>
      <c r="M102" s="27">
        <f t="shared" si="20"/>
        <v>222.07</v>
      </c>
      <c r="N102" s="27">
        <f t="shared" si="20"/>
        <v>34.020000000000003</v>
      </c>
      <c r="O102" s="27">
        <f t="shared" si="20"/>
        <v>224.53</v>
      </c>
      <c r="P102" s="27">
        <f t="shared" si="20"/>
        <v>0.92</v>
      </c>
      <c r="Q102" s="26"/>
      <c r="R102" s="4"/>
      <c r="S102" s="4"/>
      <c r="T102" s="4" t="s">
        <v>28</v>
      </c>
      <c r="U102" s="4"/>
    </row>
    <row r="103" spans="1:21" ht="18.75" customHeight="1" x14ac:dyDescent="0.3">
      <c r="A103" s="93" t="s">
        <v>75</v>
      </c>
      <c r="B103" s="72" t="s">
        <v>192</v>
      </c>
      <c r="C103" s="17" t="s">
        <v>16</v>
      </c>
      <c r="D103" s="17">
        <v>200</v>
      </c>
      <c r="E103" s="13">
        <v>6.11</v>
      </c>
      <c r="F103" s="13">
        <v>5.44</v>
      </c>
      <c r="G103" s="13">
        <v>10.11</v>
      </c>
      <c r="H103" s="13">
        <v>113.3</v>
      </c>
      <c r="I103" s="13">
        <v>0.08</v>
      </c>
      <c r="J103" s="13">
        <v>0.32</v>
      </c>
      <c r="K103" s="13">
        <v>0.21</v>
      </c>
      <c r="L103" s="13">
        <v>2.73</v>
      </c>
      <c r="M103" s="13">
        <v>252.8</v>
      </c>
      <c r="N103" s="13">
        <v>24.46</v>
      </c>
      <c r="O103" s="13">
        <v>189.6</v>
      </c>
      <c r="P103" s="13">
        <v>0.21</v>
      </c>
      <c r="Q103" s="73" t="s">
        <v>76</v>
      </c>
      <c r="R103" s="4"/>
      <c r="S103" s="4"/>
      <c r="T103" s="4"/>
      <c r="U103" s="4"/>
    </row>
    <row r="104" spans="1:21" ht="18.75" x14ac:dyDescent="0.3">
      <c r="A104" s="93"/>
      <c r="B104" s="72"/>
      <c r="C104" s="17" t="s">
        <v>25</v>
      </c>
      <c r="D104" s="17">
        <v>150</v>
      </c>
      <c r="E104" s="13">
        <v>4.58</v>
      </c>
      <c r="F104" s="13">
        <v>4.08</v>
      </c>
      <c r="G104" s="13">
        <v>7.58</v>
      </c>
      <c r="H104" s="13">
        <v>85</v>
      </c>
      <c r="I104" s="13">
        <v>0.06</v>
      </c>
      <c r="J104" s="13">
        <v>0.24</v>
      </c>
      <c r="K104" s="13">
        <v>0.16</v>
      </c>
      <c r="L104" s="13">
        <v>2.0499999999999998</v>
      </c>
      <c r="M104" s="13">
        <v>189.6</v>
      </c>
      <c r="N104" s="13">
        <v>22.1</v>
      </c>
      <c r="O104" s="13">
        <v>142.19999999999999</v>
      </c>
      <c r="P104" s="13">
        <v>0.16</v>
      </c>
      <c r="Q104" s="73"/>
      <c r="R104" s="4"/>
      <c r="S104" s="4"/>
      <c r="T104" s="4"/>
      <c r="U104" s="4"/>
    </row>
    <row r="105" spans="1:21" ht="17.45" customHeight="1" x14ac:dyDescent="0.3">
      <c r="A105" s="93" t="s">
        <v>41</v>
      </c>
      <c r="B105" s="74" t="s">
        <v>214</v>
      </c>
      <c r="C105" s="58" t="s">
        <v>16</v>
      </c>
      <c r="D105" s="58">
        <v>50</v>
      </c>
      <c r="E105" s="59">
        <v>0.4</v>
      </c>
      <c r="F105" s="59">
        <v>0.05</v>
      </c>
      <c r="G105" s="59">
        <v>0.85</v>
      </c>
      <c r="H105" s="59">
        <v>6.5</v>
      </c>
      <c r="I105" s="59">
        <v>0.01</v>
      </c>
      <c r="J105" s="59">
        <v>0.02</v>
      </c>
      <c r="K105" s="59">
        <v>0.17</v>
      </c>
      <c r="L105" s="59">
        <v>1.35</v>
      </c>
      <c r="M105" s="59">
        <v>6.2</v>
      </c>
      <c r="N105" s="59">
        <v>0</v>
      </c>
      <c r="O105" s="59">
        <v>20.190000000000001</v>
      </c>
      <c r="P105" s="59">
        <v>0.16</v>
      </c>
      <c r="Q105" s="75" t="s">
        <v>217</v>
      </c>
      <c r="R105" s="4"/>
      <c r="S105" s="4"/>
      <c r="T105" s="4"/>
      <c r="U105" s="4"/>
    </row>
    <row r="106" spans="1:21" ht="18.75" x14ac:dyDescent="0.3">
      <c r="A106" s="93"/>
      <c r="B106" s="74"/>
      <c r="C106" s="58" t="s">
        <v>25</v>
      </c>
      <c r="D106" s="58">
        <v>30</v>
      </c>
      <c r="E106" s="59">
        <v>0.24</v>
      </c>
      <c r="F106" s="59">
        <v>0.03</v>
      </c>
      <c r="G106" s="59">
        <v>0.51</v>
      </c>
      <c r="H106" s="59">
        <v>3.9</v>
      </c>
      <c r="I106" s="59">
        <v>0.01</v>
      </c>
      <c r="J106" s="59">
        <v>0.01</v>
      </c>
      <c r="K106" s="59">
        <v>0.1</v>
      </c>
      <c r="L106" s="59">
        <v>0.81</v>
      </c>
      <c r="M106" s="59">
        <v>3.72</v>
      </c>
      <c r="N106" s="59">
        <v>0</v>
      </c>
      <c r="O106" s="59">
        <v>12.11</v>
      </c>
      <c r="P106" s="59">
        <v>0.09</v>
      </c>
      <c r="Q106" s="75"/>
      <c r="R106" s="4"/>
      <c r="S106" s="4"/>
      <c r="T106" s="4"/>
      <c r="U106" s="4"/>
    </row>
    <row r="107" spans="1:21" ht="18.75" customHeight="1" x14ac:dyDescent="0.3">
      <c r="A107" s="93"/>
      <c r="B107" s="106" t="s">
        <v>196</v>
      </c>
      <c r="C107" s="17" t="s">
        <v>16</v>
      </c>
      <c r="D107" s="17">
        <v>200</v>
      </c>
      <c r="E107" s="13">
        <v>1.63</v>
      </c>
      <c r="F107" s="13">
        <v>4.2</v>
      </c>
      <c r="G107" s="13">
        <v>9.09</v>
      </c>
      <c r="H107" s="13">
        <v>85.27</v>
      </c>
      <c r="I107" s="13">
        <v>0.09</v>
      </c>
      <c r="J107" s="13">
        <v>0.06</v>
      </c>
      <c r="K107" s="13">
        <v>1.1399999999999999</v>
      </c>
      <c r="L107" s="13">
        <v>6.08</v>
      </c>
      <c r="M107" s="13">
        <v>26.4</v>
      </c>
      <c r="N107" s="13">
        <v>26.4</v>
      </c>
      <c r="O107" s="13">
        <v>164</v>
      </c>
      <c r="P107" s="13">
        <v>1.36</v>
      </c>
      <c r="Q107" s="73" t="s">
        <v>77</v>
      </c>
      <c r="R107" s="4"/>
      <c r="S107" s="4"/>
      <c r="T107" s="4"/>
      <c r="U107" s="4"/>
    </row>
    <row r="108" spans="1:21" ht="18.75" x14ac:dyDescent="0.3">
      <c r="A108" s="93"/>
      <c r="B108" s="106"/>
      <c r="C108" s="17" t="s">
        <v>25</v>
      </c>
      <c r="D108" s="17">
        <v>150</v>
      </c>
      <c r="E108" s="13">
        <v>1.22</v>
      </c>
      <c r="F108" s="13">
        <v>3.15</v>
      </c>
      <c r="G108" s="13">
        <v>6.82</v>
      </c>
      <c r="H108" s="13">
        <v>63.95</v>
      </c>
      <c r="I108" s="13">
        <v>7.0000000000000007E-2</v>
      </c>
      <c r="J108" s="13">
        <v>4.4999999999999998E-2</v>
      </c>
      <c r="K108" s="13">
        <v>0.9</v>
      </c>
      <c r="L108" s="13">
        <v>4.5599999999999996</v>
      </c>
      <c r="M108" s="13">
        <v>19.8</v>
      </c>
      <c r="N108" s="13">
        <v>19.8</v>
      </c>
      <c r="O108" s="13">
        <v>123</v>
      </c>
      <c r="P108" s="13">
        <v>1.02</v>
      </c>
      <c r="Q108" s="73"/>
      <c r="R108" s="4"/>
      <c r="S108" s="4"/>
      <c r="T108" s="4"/>
      <c r="U108" s="4"/>
    </row>
    <row r="109" spans="1:21" ht="18.75" customHeight="1" x14ac:dyDescent="0.3">
      <c r="A109" s="93"/>
      <c r="B109" s="72" t="s">
        <v>78</v>
      </c>
      <c r="C109" s="17" t="s">
        <v>16</v>
      </c>
      <c r="D109" s="17">
        <v>150</v>
      </c>
      <c r="E109" s="13">
        <v>14.17</v>
      </c>
      <c r="F109" s="13">
        <v>11.96</v>
      </c>
      <c r="G109" s="13">
        <v>25.08</v>
      </c>
      <c r="H109" s="13">
        <v>264.39999999999998</v>
      </c>
      <c r="I109" s="13">
        <v>0.06</v>
      </c>
      <c r="J109" s="13">
        <v>0.13</v>
      </c>
      <c r="K109" s="13">
        <v>5.6</v>
      </c>
      <c r="L109" s="13">
        <v>2.02</v>
      </c>
      <c r="M109" s="13">
        <v>38.4</v>
      </c>
      <c r="N109" s="13">
        <v>30</v>
      </c>
      <c r="O109" s="13">
        <v>150</v>
      </c>
      <c r="P109" s="13">
        <v>2.75</v>
      </c>
      <c r="Q109" s="73" t="s">
        <v>79</v>
      </c>
      <c r="R109" s="4"/>
      <c r="S109" s="4"/>
      <c r="T109" s="4"/>
      <c r="U109" s="4"/>
    </row>
    <row r="110" spans="1:21" ht="18.75" x14ac:dyDescent="0.3">
      <c r="A110" s="93"/>
      <c r="B110" s="72"/>
      <c r="C110" s="17" t="s">
        <v>25</v>
      </c>
      <c r="D110" s="17">
        <v>150</v>
      </c>
      <c r="E110" s="13">
        <v>14.17</v>
      </c>
      <c r="F110" s="13">
        <v>11.96</v>
      </c>
      <c r="G110" s="13">
        <v>25.08</v>
      </c>
      <c r="H110" s="13">
        <v>264.39999999999998</v>
      </c>
      <c r="I110" s="13">
        <v>0.06</v>
      </c>
      <c r="J110" s="13">
        <v>0.13</v>
      </c>
      <c r="K110" s="13">
        <v>5.6</v>
      </c>
      <c r="L110" s="13">
        <v>2.02</v>
      </c>
      <c r="M110" s="13">
        <v>38.4</v>
      </c>
      <c r="N110" s="13">
        <v>30</v>
      </c>
      <c r="O110" s="13">
        <v>150</v>
      </c>
      <c r="P110" s="13">
        <v>2.75</v>
      </c>
      <c r="Q110" s="73"/>
      <c r="R110" s="4"/>
      <c r="S110" s="4"/>
      <c r="T110" s="4"/>
      <c r="U110" s="4"/>
    </row>
    <row r="111" spans="1:21" ht="18.75" customHeight="1" x14ac:dyDescent="0.3">
      <c r="A111" s="93"/>
      <c r="B111" s="107" t="s">
        <v>212</v>
      </c>
      <c r="C111" s="17" t="s">
        <v>16</v>
      </c>
      <c r="D111" s="31">
        <v>180</v>
      </c>
      <c r="E111" s="32">
        <v>0.43</v>
      </c>
      <c r="F111" s="13">
        <v>0.25</v>
      </c>
      <c r="G111" s="13">
        <v>12.66</v>
      </c>
      <c r="H111" s="13">
        <v>54.61</v>
      </c>
      <c r="I111" s="13">
        <v>0.01</v>
      </c>
      <c r="J111" s="13">
        <v>0.01</v>
      </c>
      <c r="K111" s="13">
        <v>0</v>
      </c>
      <c r="L111" s="13">
        <v>2.34</v>
      </c>
      <c r="M111" s="13">
        <v>13.37</v>
      </c>
      <c r="N111" s="13">
        <v>3.24</v>
      </c>
      <c r="O111" s="13">
        <v>0</v>
      </c>
      <c r="P111" s="13">
        <v>0.4</v>
      </c>
      <c r="Q111" s="90" t="s">
        <v>203</v>
      </c>
      <c r="R111" s="4"/>
      <c r="S111" s="4"/>
      <c r="T111" s="4" t="s">
        <v>28</v>
      </c>
      <c r="U111" s="4"/>
    </row>
    <row r="112" spans="1:21" ht="24.75" customHeight="1" x14ac:dyDescent="0.3">
      <c r="A112" s="93"/>
      <c r="B112" s="107"/>
      <c r="C112" s="17" t="s">
        <v>25</v>
      </c>
      <c r="D112" s="31">
        <v>150</v>
      </c>
      <c r="E112" s="32">
        <v>0.36</v>
      </c>
      <c r="F112" s="13">
        <v>0.21</v>
      </c>
      <c r="G112" s="13">
        <v>10.55</v>
      </c>
      <c r="H112" s="13">
        <v>45.51</v>
      </c>
      <c r="I112" s="13">
        <v>0.01</v>
      </c>
      <c r="J112" s="13">
        <v>0.01</v>
      </c>
      <c r="K112" s="13">
        <v>0</v>
      </c>
      <c r="L112" s="13">
        <v>1.9</v>
      </c>
      <c r="M112" s="13">
        <v>11.14</v>
      </c>
      <c r="N112" s="13">
        <v>2.7</v>
      </c>
      <c r="O112" s="13">
        <v>0</v>
      </c>
      <c r="P112" s="13">
        <v>0.33</v>
      </c>
      <c r="Q112" s="90"/>
      <c r="R112" s="4"/>
      <c r="S112" s="4"/>
      <c r="T112" s="4"/>
      <c r="U112" s="4" t="s">
        <v>28</v>
      </c>
    </row>
    <row r="113" spans="1:22" ht="18.75" customHeight="1" x14ac:dyDescent="0.3">
      <c r="A113" s="93"/>
      <c r="B113" s="84" t="s">
        <v>43</v>
      </c>
      <c r="C113" s="17" t="s">
        <v>16</v>
      </c>
      <c r="D113" s="17">
        <v>40</v>
      </c>
      <c r="E113" s="13">
        <v>3.04</v>
      </c>
      <c r="F113" s="13">
        <v>0.32</v>
      </c>
      <c r="G113" s="13">
        <v>19.68</v>
      </c>
      <c r="H113" s="13">
        <v>94</v>
      </c>
      <c r="I113" s="13">
        <v>6.6000000000000003E-2</v>
      </c>
      <c r="J113" s="13">
        <v>2.5999999999999999E-2</v>
      </c>
      <c r="K113" s="13">
        <v>0.64</v>
      </c>
      <c r="L113" s="13">
        <v>0</v>
      </c>
      <c r="M113" s="13">
        <v>9.1999999999999993</v>
      </c>
      <c r="N113" s="13">
        <v>13.2</v>
      </c>
      <c r="O113" s="13">
        <v>34.799999999999997</v>
      </c>
      <c r="P113" s="13">
        <v>0.8</v>
      </c>
      <c r="Q113" s="73" t="s">
        <v>44</v>
      </c>
      <c r="R113" s="4"/>
      <c r="S113" s="4"/>
      <c r="T113" s="4"/>
      <c r="U113" s="4"/>
    </row>
    <row r="114" spans="1:22" ht="18.75" x14ac:dyDescent="0.3">
      <c r="A114" s="93"/>
      <c r="B114" s="84"/>
      <c r="C114" s="17" t="s">
        <v>25</v>
      </c>
      <c r="D114" s="17">
        <v>30</v>
      </c>
      <c r="E114" s="13">
        <v>2.2799999999999998</v>
      </c>
      <c r="F114" s="13">
        <v>0.24</v>
      </c>
      <c r="G114" s="13">
        <v>14.76</v>
      </c>
      <c r="H114" s="13">
        <v>70.5</v>
      </c>
      <c r="I114" s="13">
        <f t="shared" ref="I114:P114" si="21">I113*30/40</f>
        <v>4.9500000000000002E-2</v>
      </c>
      <c r="J114" s="13">
        <f t="shared" si="21"/>
        <v>1.9499999999999997E-2</v>
      </c>
      <c r="K114" s="13">
        <f t="shared" si="21"/>
        <v>0.48</v>
      </c>
      <c r="L114" s="13">
        <f t="shared" si="21"/>
        <v>0</v>
      </c>
      <c r="M114" s="13">
        <f t="shared" si="21"/>
        <v>6.9</v>
      </c>
      <c r="N114" s="13">
        <f t="shared" si="21"/>
        <v>9.9</v>
      </c>
      <c r="O114" s="13">
        <f t="shared" si="21"/>
        <v>26.1</v>
      </c>
      <c r="P114" s="13">
        <f t="shared" si="21"/>
        <v>0.6</v>
      </c>
      <c r="Q114" s="73"/>
      <c r="R114" s="4"/>
      <c r="S114" s="4"/>
      <c r="T114" s="4"/>
      <c r="U114" s="4"/>
    </row>
    <row r="115" spans="1:22" ht="18.75" customHeight="1" x14ac:dyDescent="0.3">
      <c r="A115" s="93"/>
      <c r="B115" s="84" t="s">
        <v>45</v>
      </c>
      <c r="C115" s="17" t="s">
        <v>16</v>
      </c>
      <c r="D115" s="17">
        <v>37</v>
      </c>
      <c r="E115" s="13">
        <v>2.4700000000000002</v>
      </c>
      <c r="F115" s="13">
        <v>0.45</v>
      </c>
      <c r="G115" s="13">
        <v>12.52</v>
      </c>
      <c r="H115" s="13">
        <v>65.25</v>
      </c>
      <c r="I115" s="13">
        <v>1.94</v>
      </c>
      <c r="J115" s="13">
        <v>3.6999999999999998E-2</v>
      </c>
      <c r="K115" s="13">
        <v>0.26</v>
      </c>
      <c r="L115" s="13">
        <v>0</v>
      </c>
      <c r="M115" s="13">
        <v>13.95</v>
      </c>
      <c r="N115" s="13">
        <v>17.39</v>
      </c>
      <c r="O115" s="13">
        <v>58.46</v>
      </c>
      <c r="P115" s="13">
        <v>1.44</v>
      </c>
      <c r="Q115" s="73" t="s">
        <v>46</v>
      </c>
      <c r="R115" s="4"/>
      <c r="S115" s="4"/>
      <c r="T115" s="4"/>
      <c r="U115" s="4"/>
    </row>
    <row r="116" spans="1:22" ht="18.75" x14ac:dyDescent="0.3">
      <c r="A116" s="93"/>
      <c r="B116" s="84"/>
      <c r="C116" s="17" t="s">
        <v>25</v>
      </c>
      <c r="D116" s="17">
        <v>30</v>
      </c>
      <c r="E116" s="13">
        <v>1.98</v>
      </c>
      <c r="F116" s="13">
        <v>0.36</v>
      </c>
      <c r="G116" s="13">
        <v>10.02</v>
      </c>
      <c r="H116" s="13">
        <v>52.2</v>
      </c>
      <c r="I116" s="13">
        <v>1.6</v>
      </c>
      <c r="J116" s="13">
        <v>0.03</v>
      </c>
      <c r="K116" s="13">
        <v>0.21</v>
      </c>
      <c r="L116" s="13">
        <v>0</v>
      </c>
      <c r="M116" s="13">
        <v>10.5</v>
      </c>
      <c r="N116" s="13">
        <v>14.1</v>
      </c>
      <c r="O116" s="13">
        <v>47.4</v>
      </c>
      <c r="P116" s="13">
        <v>1.17</v>
      </c>
      <c r="Q116" s="73"/>
      <c r="R116" s="4"/>
      <c r="S116" s="4"/>
      <c r="T116" s="4"/>
      <c r="U116" s="4"/>
    </row>
    <row r="117" spans="1:22" ht="18.75" x14ac:dyDescent="0.3">
      <c r="A117" s="93"/>
      <c r="B117" s="26" t="s">
        <v>36</v>
      </c>
      <c r="C117" s="26" t="s">
        <v>16</v>
      </c>
      <c r="D117" s="26">
        <f>D105+D107+D109+D111+D113+D115</f>
        <v>657</v>
      </c>
      <c r="E117" s="27">
        <f t="shared" ref="E117:P117" si="22">E105+E107+E109+E111+E113+E115</f>
        <v>22.139999999999997</v>
      </c>
      <c r="F117" s="27">
        <f t="shared" si="22"/>
        <v>17.23</v>
      </c>
      <c r="G117" s="27">
        <f t="shared" si="22"/>
        <v>79.879999999999981</v>
      </c>
      <c r="H117" s="27">
        <f t="shared" si="22"/>
        <v>570.03</v>
      </c>
      <c r="I117" s="27">
        <f t="shared" si="22"/>
        <v>2.1760000000000002</v>
      </c>
      <c r="J117" s="27">
        <f t="shared" si="22"/>
        <v>0.28300000000000003</v>
      </c>
      <c r="K117" s="27">
        <f t="shared" si="22"/>
        <v>7.8099999999999987</v>
      </c>
      <c r="L117" s="27">
        <f t="shared" si="22"/>
        <v>11.79</v>
      </c>
      <c r="M117" s="27">
        <f t="shared" si="22"/>
        <v>107.52000000000001</v>
      </c>
      <c r="N117" s="27">
        <f t="shared" si="22"/>
        <v>90.23</v>
      </c>
      <c r="O117" s="27">
        <f t="shared" si="22"/>
        <v>427.45</v>
      </c>
      <c r="P117" s="27">
        <f t="shared" si="22"/>
        <v>6.91</v>
      </c>
      <c r="Q117" s="26"/>
      <c r="R117" s="4"/>
      <c r="S117" s="4"/>
      <c r="T117" s="4"/>
      <c r="U117" s="4"/>
    </row>
    <row r="118" spans="1:22" ht="18.75" x14ac:dyDescent="0.3">
      <c r="A118" s="93"/>
      <c r="B118" s="26" t="s">
        <v>37</v>
      </c>
      <c r="C118" s="26" t="s">
        <v>25</v>
      </c>
      <c r="D118" s="26">
        <f>D106+D108+D110+D112+D114+D116</f>
        <v>540</v>
      </c>
      <c r="E118" s="27">
        <f t="shared" ref="E118:P118" si="23">E106+E108+E110+E112+E114+E116</f>
        <v>20.25</v>
      </c>
      <c r="F118" s="27">
        <f t="shared" si="23"/>
        <v>15.950000000000001</v>
      </c>
      <c r="G118" s="27">
        <f t="shared" si="23"/>
        <v>67.739999999999995</v>
      </c>
      <c r="H118" s="27">
        <f t="shared" si="23"/>
        <v>500.46</v>
      </c>
      <c r="I118" s="27">
        <f t="shared" si="23"/>
        <v>1.7995000000000001</v>
      </c>
      <c r="J118" s="27">
        <f t="shared" si="23"/>
        <v>0.2445</v>
      </c>
      <c r="K118" s="27">
        <f t="shared" si="23"/>
        <v>7.29</v>
      </c>
      <c r="L118" s="27">
        <f t="shared" si="23"/>
        <v>9.2899999999999991</v>
      </c>
      <c r="M118" s="27">
        <f t="shared" si="23"/>
        <v>90.460000000000008</v>
      </c>
      <c r="N118" s="27">
        <f t="shared" si="23"/>
        <v>76.5</v>
      </c>
      <c r="O118" s="27">
        <f t="shared" si="23"/>
        <v>358.61</v>
      </c>
      <c r="P118" s="27">
        <f t="shared" si="23"/>
        <v>5.96</v>
      </c>
      <c r="Q118" s="26"/>
      <c r="R118" s="4"/>
      <c r="S118" s="4"/>
      <c r="T118" s="4"/>
      <c r="U118" s="4"/>
    </row>
    <row r="119" spans="1:22" ht="21.75" customHeight="1" x14ac:dyDescent="0.3">
      <c r="A119" s="79" t="s">
        <v>47</v>
      </c>
      <c r="B119" s="105" t="s">
        <v>187</v>
      </c>
      <c r="C119" s="17" t="s">
        <v>16</v>
      </c>
      <c r="D119" s="17">
        <v>60</v>
      </c>
      <c r="E119" s="13">
        <v>3.91</v>
      </c>
      <c r="F119" s="13">
        <v>4.7</v>
      </c>
      <c r="G119" s="13">
        <v>23.75</v>
      </c>
      <c r="H119" s="13">
        <v>153</v>
      </c>
      <c r="I119" s="13">
        <v>0.06</v>
      </c>
      <c r="J119" s="13">
        <v>0.04</v>
      </c>
      <c r="K119" s="13">
        <v>0.75</v>
      </c>
      <c r="L119" s="13">
        <v>0.09</v>
      </c>
      <c r="M119" s="13">
        <v>13.7</v>
      </c>
      <c r="N119" s="13">
        <v>16.8</v>
      </c>
      <c r="O119" s="13">
        <v>0.81</v>
      </c>
      <c r="P119" s="13">
        <v>0.51</v>
      </c>
      <c r="Q119" s="73" t="s">
        <v>186</v>
      </c>
      <c r="R119" s="4"/>
      <c r="S119" s="4"/>
      <c r="T119" s="4"/>
      <c r="U119" s="4"/>
      <c r="V119" s="4"/>
    </row>
    <row r="120" spans="1:22" ht="22.5" customHeight="1" x14ac:dyDescent="0.3">
      <c r="A120" s="79"/>
      <c r="B120" s="105"/>
      <c r="C120" s="17" t="s">
        <v>25</v>
      </c>
      <c r="D120" s="17">
        <v>60</v>
      </c>
      <c r="E120" s="13">
        <v>3.91</v>
      </c>
      <c r="F120" s="13">
        <v>4.7</v>
      </c>
      <c r="G120" s="13">
        <v>23.75</v>
      </c>
      <c r="H120" s="13">
        <v>153</v>
      </c>
      <c r="I120" s="13">
        <v>0.06</v>
      </c>
      <c r="J120" s="13">
        <v>0.04</v>
      </c>
      <c r="K120" s="13">
        <v>0.75</v>
      </c>
      <c r="L120" s="13">
        <v>0.09</v>
      </c>
      <c r="M120" s="13">
        <v>13.7</v>
      </c>
      <c r="N120" s="13">
        <v>16.8</v>
      </c>
      <c r="O120" s="13">
        <v>0.81</v>
      </c>
      <c r="P120" s="13">
        <v>0.51</v>
      </c>
      <c r="Q120" s="73"/>
      <c r="R120" s="4"/>
      <c r="S120" s="4"/>
      <c r="T120" s="4"/>
      <c r="U120" s="4"/>
    </row>
    <row r="121" spans="1:22" ht="18.75" customHeight="1" x14ac:dyDescent="0.3">
      <c r="A121" s="79"/>
      <c r="B121" s="72" t="s">
        <v>80</v>
      </c>
      <c r="C121" s="17" t="s">
        <v>16</v>
      </c>
      <c r="D121" s="17" t="s">
        <v>81</v>
      </c>
      <c r="E121" s="13">
        <v>0.13</v>
      </c>
      <c r="F121" s="13">
        <v>0.02</v>
      </c>
      <c r="G121" s="13">
        <v>11.3</v>
      </c>
      <c r="H121" s="13">
        <v>45.5</v>
      </c>
      <c r="I121" s="13">
        <v>0</v>
      </c>
      <c r="J121" s="13">
        <v>0.01</v>
      </c>
      <c r="K121" s="13">
        <v>0</v>
      </c>
      <c r="L121" s="13">
        <v>0.1</v>
      </c>
      <c r="M121" s="13">
        <v>5.4</v>
      </c>
      <c r="N121" s="13">
        <v>0</v>
      </c>
      <c r="O121" s="13">
        <v>0</v>
      </c>
      <c r="P121" s="13">
        <v>0.8</v>
      </c>
      <c r="Q121" s="73" t="s">
        <v>185</v>
      </c>
      <c r="R121" s="4" t="s">
        <v>28</v>
      </c>
      <c r="S121" s="4"/>
      <c r="T121" s="4"/>
      <c r="U121" s="4"/>
    </row>
    <row r="122" spans="1:22" ht="18.75" x14ac:dyDescent="0.3">
      <c r="A122" s="79"/>
      <c r="B122" s="72"/>
      <c r="C122" s="17" t="s">
        <v>25</v>
      </c>
      <c r="D122" s="17" t="s">
        <v>82</v>
      </c>
      <c r="E122" s="13">
        <v>7.0000000000000007E-2</v>
      </c>
      <c r="F122" s="13">
        <v>0.01</v>
      </c>
      <c r="G122" s="13">
        <v>7.1</v>
      </c>
      <c r="H122" s="13">
        <v>29</v>
      </c>
      <c r="I122" s="13">
        <v>0</v>
      </c>
      <c r="J122" s="13">
        <v>0.01</v>
      </c>
      <c r="K122" s="13">
        <v>0</v>
      </c>
      <c r="L122" s="13">
        <v>0.1</v>
      </c>
      <c r="M122" s="13">
        <v>5.86</v>
      </c>
      <c r="N122" s="13">
        <v>0</v>
      </c>
      <c r="O122" s="13">
        <v>0</v>
      </c>
      <c r="P122" s="13">
        <v>0.72</v>
      </c>
      <c r="Q122" s="73"/>
      <c r="R122" s="4"/>
      <c r="S122" s="4"/>
      <c r="T122" s="4"/>
      <c r="U122" s="4"/>
    </row>
    <row r="123" spans="1:22" ht="18.75" x14ac:dyDescent="0.3">
      <c r="A123" s="79"/>
      <c r="B123" s="26" t="s">
        <v>36</v>
      </c>
      <c r="C123" s="26" t="s">
        <v>16</v>
      </c>
      <c r="D123" s="26">
        <v>260</v>
      </c>
      <c r="E123" s="27">
        <f t="shared" ref="E123:P123" si="24">E119+E121</f>
        <v>4.04</v>
      </c>
      <c r="F123" s="27">
        <f t="shared" si="24"/>
        <v>4.72</v>
      </c>
      <c r="G123" s="27">
        <f t="shared" si="24"/>
        <v>35.049999999999997</v>
      </c>
      <c r="H123" s="27">
        <f t="shared" si="24"/>
        <v>198.5</v>
      </c>
      <c r="I123" s="27">
        <f t="shared" si="24"/>
        <v>0.06</v>
      </c>
      <c r="J123" s="27">
        <f t="shared" si="24"/>
        <v>0.05</v>
      </c>
      <c r="K123" s="27">
        <f t="shared" si="24"/>
        <v>0.75</v>
      </c>
      <c r="L123" s="27">
        <f t="shared" si="24"/>
        <v>0.19</v>
      </c>
      <c r="M123" s="27">
        <f t="shared" si="24"/>
        <v>19.100000000000001</v>
      </c>
      <c r="N123" s="27">
        <f t="shared" si="24"/>
        <v>16.8</v>
      </c>
      <c r="O123" s="27">
        <f t="shared" si="24"/>
        <v>0.81</v>
      </c>
      <c r="P123" s="27">
        <f t="shared" si="24"/>
        <v>1.31</v>
      </c>
      <c r="Q123" s="26"/>
      <c r="R123" s="4"/>
      <c r="S123" s="4"/>
      <c r="T123" s="4"/>
      <c r="U123" s="4" t="s">
        <v>28</v>
      </c>
    </row>
    <row r="124" spans="1:22" ht="18.75" x14ac:dyDescent="0.3">
      <c r="A124" s="79"/>
      <c r="B124" s="26" t="s">
        <v>37</v>
      </c>
      <c r="C124" s="26" t="s">
        <v>25</v>
      </c>
      <c r="D124" s="26">
        <v>210</v>
      </c>
      <c r="E124" s="27">
        <f t="shared" ref="E124:P124" si="25">E120+E122</f>
        <v>3.98</v>
      </c>
      <c r="F124" s="27">
        <f t="shared" si="25"/>
        <v>4.71</v>
      </c>
      <c r="G124" s="27">
        <f t="shared" si="25"/>
        <v>30.85</v>
      </c>
      <c r="H124" s="27">
        <f t="shared" si="25"/>
        <v>182</v>
      </c>
      <c r="I124" s="27">
        <f t="shared" si="25"/>
        <v>0.06</v>
      </c>
      <c r="J124" s="27">
        <f t="shared" si="25"/>
        <v>0.05</v>
      </c>
      <c r="K124" s="27">
        <f t="shared" si="25"/>
        <v>0.75</v>
      </c>
      <c r="L124" s="27">
        <f t="shared" si="25"/>
        <v>0.19</v>
      </c>
      <c r="M124" s="27">
        <f t="shared" si="25"/>
        <v>19.559999999999999</v>
      </c>
      <c r="N124" s="27">
        <f t="shared" si="25"/>
        <v>16.8</v>
      </c>
      <c r="O124" s="27">
        <f t="shared" si="25"/>
        <v>0.81</v>
      </c>
      <c r="P124" s="27">
        <f t="shared" si="25"/>
        <v>1.23</v>
      </c>
      <c r="Q124" s="26"/>
      <c r="R124" s="4"/>
      <c r="S124" s="4"/>
      <c r="T124" s="4"/>
      <c r="U124" s="4"/>
    </row>
    <row r="125" spans="1:22" ht="18.75" x14ac:dyDescent="0.3">
      <c r="A125" s="76"/>
      <c r="B125" s="26" t="s">
        <v>51</v>
      </c>
      <c r="C125" s="26" t="s">
        <v>16</v>
      </c>
      <c r="D125" s="26">
        <f t="shared" ref="D125:P125" si="26">D101+D117+D123</f>
        <v>1332</v>
      </c>
      <c r="E125" s="27">
        <f t="shared" si="26"/>
        <v>36.099999999999994</v>
      </c>
      <c r="F125" s="27">
        <f t="shared" si="26"/>
        <v>32.54</v>
      </c>
      <c r="G125" s="27">
        <f t="shared" si="26"/>
        <v>175.51999999999998</v>
      </c>
      <c r="H125" s="27">
        <f t="shared" si="26"/>
        <v>1145.76</v>
      </c>
      <c r="I125" s="27">
        <f t="shared" si="26"/>
        <v>2.4060000000000001</v>
      </c>
      <c r="J125" s="27">
        <f t="shared" si="26"/>
        <v>0.70300000000000007</v>
      </c>
      <c r="K125" s="27">
        <f t="shared" si="26"/>
        <v>9.2399999999999984</v>
      </c>
      <c r="L125" s="27">
        <f t="shared" si="26"/>
        <v>14.059999999999999</v>
      </c>
      <c r="M125" s="27">
        <f t="shared" si="26"/>
        <v>379.16</v>
      </c>
      <c r="N125" s="27">
        <f t="shared" si="26"/>
        <v>146.92000000000002</v>
      </c>
      <c r="O125" s="27">
        <f t="shared" si="26"/>
        <v>692.94999999999993</v>
      </c>
      <c r="P125" s="27">
        <f t="shared" si="26"/>
        <v>9.370000000000001</v>
      </c>
      <c r="Q125" s="26"/>
      <c r="R125" s="4"/>
      <c r="S125" s="4"/>
      <c r="T125" s="4"/>
      <c r="U125" s="4"/>
    </row>
    <row r="126" spans="1:22" ht="18.75" x14ac:dyDescent="0.3">
      <c r="A126" s="76"/>
      <c r="B126" s="26" t="s">
        <v>52</v>
      </c>
      <c r="C126" s="26" t="s">
        <v>25</v>
      </c>
      <c r="D126" s="26">
        <f t="shared" ref="D126:P126" si="27">D102+D118+D124</f>
        <v>1105</v>
      </c>
      <c r="E126" s="27">
        <f t="shared" si="27"/>
        <v>32.47</v>
      </c>
      <c r="F126" s="27">
        <f t="shared" si="27"/>
        <v>29.370000000000005</v>
      </c>
      <c r="G126" s="27">
        <f t="shared" si="27"/>
        <v>147.67999999999998</v>
      </c>
      <c r="H126" s="27">
        <f t="shared" si="27"/>
        <v>990.21</v>
      </c>
      <c r="I126" s="27">
        <f t="shared" si="27"/>
        <v>1.9995000000000003</v>
      </c>
      <c r="J126" s="27">
        <f t="shared" si="27"/>
        <v>0.80449999999999999</v>
      </c>
      <c r="K126" s="27">
        <f t="shared" si="27"/>
        <v>8.58</v>
      </c>
      <c r="L126" s="27">
        <f t="shared" si="27"/>
        <v>11.309999999999999</v>
      </c>
      <c r="M126" s="27">
        <f t="shared" si="27"/>
        <v>332.09</v>
      </c>
      <c r="N126" s="27">
        <f t="shared" si="27"/>
        <v>127.32000000000001</v>
      </c>
      <c r="O126" s="27">
        <f t="shared" si="27"/>
        <v>583.94999999999993</v>
      </c>
      <c r="P126" s="27">
        <f t="shared" si="27"/>
        <v>8.11</v>
      </c>
      <c r="Q126" s="26"/>
      <c r="R126" s="4"/>
      <c r="S126" s="4"/>
      <c r="T126" s="4"/>
      <c r="U126" s="4"/>
    </row>
    <row r="127" spans="1:22" ht="27.6" customHeight="1" x14ac:dyDescent="0.3">
      <c r="A127" s="104" t="s">
        <v>2</v>
      </c>
      <c r="B127" s="86" t="s">
        <v>3</v>
      </c>
      <c r="C127" s="86"/>
      <c r="D127" s="86" t="s">
        <v>4</v>
      </c>
      <c r="E127" s="86" t="s">
        <v>5</v>
      </c>
      <c r="F127" s="86"/>
      <c r="G127" s="86"/>
      <c r="H127" s="86" t="s">
        <v>6</v>
      </c>
      <c r="I127" s="79" t="s">
        <v>7</v>
      </c>
      <c r="J127" s="79"/>
      <c r="K127" s="79"/>
      <c r="L127" s="79"/>
      <c r="M127" s="79" t="s">
        <v>8</v>
      </c>
      <c r="N127" s="79"/>
      <c r="O127" s="79"/>
      <c r="P127" s="79"/>
      <c r="Q127" s="86" t="s">
        <v>9</v>
      </c>
      <c r="R127" s="4"/>
      <c r="S127" s="4"/>
      <c r="T127" s="4"/>
      <c r="U127" s="4"/>
    </row>
    <row r="128" spans="1:22" ht="43.5" customHeight="1" x14ac:dyDescent="0.3">
      <c r="A128" s="104"/>
      <c r="B128" s="86"/>
      <c r="C128" s="86"/>
      <c r="D128" s="86"/>
      <c r="E128" s="30" t="s">
        <v>10</v>
      </c>
      <c r="F128" s="30" t="s">
        <v>11</v>
      </c>
      <c r="G128" s="30" t="s">
        <v>12</v>
      </c>
      <c r="H128" s="86"/>
      <c r="I128" s="29" t="s">
        <v>13</v>
      </c>
      <c r="J128" s="29" t="s">
        <v>14</v>
      </c>
      <c r="K128" s="29" t="s">
        <v>15</v>
      </c>
      <c r="L128" s="29" t="s">
        <v>16</v>
      </c>
      <c r="M128" s="29" t="s">
        <v>17</v>
      </c>
      <c r="N128" s="29" t="s">
        <v>18</v>
      </c>
      <c r="O128" s="29" t="s">
        <v>19</v>
      </c>
      <c r="P128" s="29" t="s">
        <v>20</v>
      </c>
      <c r="Q128" s="86"/>
      <c r="R128" s="4"/>
      <c r="S128" s="4"/>
      <c r="T128" s="4"/>
      <c r="U128" s="4"/>
    </row>
    <row r="129" spans="1:23" ht="19.5" customHeight="1" x14ac:dyDescent="0.35">
      <c r="A129" s="82" t="s">
        <v>83</v>
      </c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4"/>
      <c r="S129" s="4"/>
      <c r="T129" s="4"/>
      <c r="U129" s="4"/>
    </row>
    <row r="130" spans="1:23" ht="18.75" customHeight="1" x14ac:dyDescent="0.3">
      <c r="A130" s="79" t="s">
        <v>54</v>
      </c>
      <c r="B130" s="72" t="s">
        <v>84</v>
      </c>
      <c r="C130" s="17" t="s">
        <v>16</v>
      </c>
      <c r="D130" s="17">
        <v>180</v>
      </c>
      <c r="E130" s="13">
        <v>6.68</v>
      </c>
      <c r="F130" s="13">
        <v>6.53</v>
      </c>
      <c r="G130" s="13">
        <v>32.75</v>
      </c>
      <c r="H130" s="13">
        <v>219.36</v>
      </c>
      <c r="I130" s="13">
        <v>0.12</v>
      </c>
      <c r="J130" s="13">
        <v>0.05</v>
      </c>
      <c r="K130" s="13">
        <v>0.27</v>
      </c>
      <c r="L130" s="13">
        <v>0</v>
      </c>
      <c r="M130" s="13">
        <v>11.88</v>
      </c>
      <c r="N130" s="13">
        <v>29.64</v>
      </c>
      <c r="O130" s="13">
        <v>124.92</v>
      </c>
      <c r="P130" s="13">
        <v>0.98</v>
      </c>
      <c r="Q130" s="73" t="s">
        <v>85</v>
      </c>
      <c r="R130" s="4"/>
      <c r="S130" s="4"/>
      <c r="T130" s="4"/>
      <c r="U130" s="4"/>
    </row>
    <row r="131" spans="1:23" ht="18.75" x14ac:dyDescent="0.3">
      <c r="A131" s="79"/>
      <c r="B131" s="72"/>
      <c r="C131" s="17" t="s">
        <v>25</v>
      </c>
      <c r="D131" s="17">
        <v>150</v>
      </c>
      <c r="E131" s="13">
        <v>5.57</v>
      </c>
      <c r="F131" s="13">
        <v>5.44</v>
      </c>
      <c r="G131" s="13">
        <v>27.29</v>
      </c>
      <c r="H131" s="13">
        <v>182.8</v>
      </c>
      <c r="I131" s="13">
        <v>0.1</v>
      </c>
      <c r="J131" s="13">
        <v>0.04</v>
      </c>
      <c r="K131" s="13">
        <v>0.5</v>
      </c>
      <c r="L131" s="13">
        <v>0</v>
      </c>
      <c r="M131" s="13">
        <v>9.9</v>
      </c>
      <c r="N131" s="13">
        <v>24.7</v>
      </c>
      <c r="O131" s="13">
        <v>104.1</v>
      </c>
      <c r="P131" s="13">
        <v>0.82</v>
      </c>
      <c r="Q131" s="73"/>
      <c r="R131" s="4"/>
      <c r="S131" s="4"/>
      <c r="T131" s="4"/>
      <c r="U131" s="4"/>
    </row>
    <row r="132" spans="1:23" ht="18.75" customHeight="1" x14ac:dyDescent="0.3">
      <c r="A132" s="79"/>
      <c r="B132" s="83" t="s">
        <v>239</v>
      </c>
      <c r="C132" s="17" t="s">
        <v>16</v>
      </c>
      <c r="D132" s="17" t="s">
        <v>86</v>
      </c>
      <c r="E132" s="13">
        <v>1.66</v>
      </c>
      <c r="F132" s="13">
        <v>5.0999999999999996</v>
      </c>
      <c r="G132" s="13">
        <v>9.8699999999999992</v>
      </c>
      <c r="H132" s="13">
        <v>91.8</v>
      </c>
      <c r="I132" s="13">
        <v>0.03</v>
      </c>
      <c r="J132" s="13">
        <v>0.02</v>
      </c>
      <c r="K132" s="13">
        <v>0.34</v>
      </c>
      <c r="L132" s="13">
        <v>0</v>
      </c>
      <c r="M132" s="13">
        <v>6.28</v>
      </c>
      <c r="N132" s="13">
        <v>6.68</v>
      </c>
      <c r="O132" s="13">
        <v>19.64</v>
      </c>
      <c r="P132" s="13">
        <v>0.42</v>
      </c>
      <c r="Q132" s="73" t="s">
        <v>30</v>
      </c>
      <c r="R132" s="4"/>
      <c r="S132" s="4"/>
      <c r="T132" s="4"/>
      <c r="U132" s="4"/>
      <c r="W132" t="s">
        <v>28</v>
      </c>
    </row>
    <row r="133" spans="1:23" ht="45" customHeight="1" x14ac:dyDescent="0.3">
      <c r="A133" s="79"/>
      <c r="B133" s="83"/>
      <c r="C133" s="17" t="s">
        <v>25</v>
      </c>
      <c r="D133" s="17" t="s">
        <v>87</v>
      </c>
      <c r="E133" s="13">
        <v>2.13</v>
      </c>
      <c r="F133" s="13">
        <v>3.78</v>
      </c>
      <c r="G133" s="13">
        <v>7.31</v>
      </c>
      <c r="H133" s="13">
        <v>68</v>
      </c>
      <c r="I133" s="13">
        <v>0.02</v>
      </c>
      <c r="J133" s="13">
        <v>0.01</v>
      </c>
      <c r="K133" s="13">
        <v>0.25</v>
      </c>
      <c r="L133" s="13">
        <v>0</v>
      </c>
      <c r="M133" s="13">
        <v>4.6500000000000004</v>
      </c>
      <c r="N133" s="13">
        <v>4.6500000000000004</v>
      </c>
      <c r="O133" s="13">
        <v>14.55</v>
      </c>
      <c r="P133" s="13">
        <v>0.31</v>
      </c>
      <c r="Q133" s="73"/>
      <c r="R133" s="4"/>
      <c r="S133" s="4"/>
      <c r="T133" s="4"/>
      <c r="U133" s="4"/>
    </row>
    <row r="134" spans="1:23" ht="18.75" customHeight="1" x14ac:dyDescent="0.3">
      <c r="A134" s="79"/>
      <c r="B134" s="72" t="s">
        <v>236</v>
      </c>
      <c r="C134" s="17" t="s">
        <v>16</v>
      </c>
      <c r="D134" s="17">
        <v>200</v>
      </c>
      <c r="E134" s="13">
        <v>4.2</v>
      </c>
      <c r="F134" s="13">
        <v>3.63</v>
      </c>
      <c r="G134" s="13">
        <v>7.28</v>
      </c>
      <c r="H134" s="13">
        <v>118.67</v>
      </c>
      <c r="I134" s="13">
        <v>0</v>
      </c>
      <c r="J134" s="13">
        <v>0</v>
      </c>
      <c r="K134" s="13">
        <v>0.15</v>
      </c>
      <c r="L134" s="13">
        <v>0</v>
      </c>
      <c r="M134" s="13">
        <v>122</v>
      </c>
      <c r="N134" s="13">
        <v>18</v>
      </c>
      <c r="O134" s="13">
        <v>120</v>
      </c>
      <c r="P134" s="13">
        <v>0.6</v>
      </c>
      <c r="Q134" s="73" t="s">
        <v>50</v>
      </c>
      <c r="R134" s="4"/>
      <c r="S134" s="4"/>
      <c r="T134" s="4"/>
      <c r="U134" s="4"/>
    </row>
    <row r="135" spans="1:23" ht="18.75" x14ac:dyDescent="0.3">
      <c r="A135" s="79"/>
      <c r="B135" s="72"/>
      <c r="C135" s="17" t="s">
        <v>25</v>
      </c>
      <c r="D135" s="17">
        <v>180</v>
      </c>
      <c r="E135" s="13">
        <v>3.67</v>
      </c>
      <c r="F135" s="13">
        <v>3.19</v>
      </c>
      <c r="G135" s="13">
        <v>15.82</v>
      </c>
      <c r="H135" s="13">
        <v>107</v>
      </c>
      <c r="I135" s="13">
        <v>0</v>
      </c>
      <c r="J135" s="13">
        <v>0</v>
      </c>
      <c r="K135" s="13">
        <v>0.14000000000000001</v>
      </c>
      <c r="L135" s="13">
        <v>0</v>
      </c>
      <c r="M135" s="13">
        <v>109.8</v>
      </c>
      <c r="N135" s="13">
        <v>16.2</v>
      </c>
      <c r="O135" s="13">
        <v>108</v>
      </c>
      <c r="P135" s="13">
        <v>0.54</v>
      </c>
      <c r="Q135" s="73"/>
      <c r="R135" s="4"/>
      <c r="S135" s="4"/>
      <c r="T135" s="4"/>
      <c r="U135" s="4"/>
    </row>
    <row r="136" spans="1:23" ht="18.75" x14ac:dyDescent="0.3">
      <c r="A136" s="79"/>
      <c r="B136" s="26" t="s">
        <v>36</v>
      </c>
      <c r="C136" s="26" t="s">
        <v>16</v>
      </c>
      <c r="D136" s="26">
        <v>407</v>
      </c>
      <c r="E136" s="27">
        <f t="shared" ref="E136:P136" si="28">E130+E132+E134</f>
        <v>12.54</v>
      </c>
      <c r="F136" s="27">
        <f t="shared" si="28"/>
        <v>15.259999999999998</v>
      </c>
      <c r="G136" s="27">
        <f t="shared" si="28"/>
        <v>49.9</v>
      </c>
      <c r="H136" s="27">
        <f t="shared" si="28"/>
        <v>429.83000000000004</v>
      </c>
      <c r="I136" s="27">
        <f t="shared" si="28"/>
        <v>0.15</v>
      </c>
      <c r="J136" s="27">
        <f t="shared" si="28"/>
        <v>7.0000000000000007E-2</v>
      </c>
      <c r="K136" s="27">
        <f t="shared" si="28"/>
        <v>0.76000000000000012</v>
      </c>
      <c r="L136" s="27">
        <f t="shared" si="28"/>
        <v>0</v>
      </c>
      <c r="M136" s="27">
        <f t="shared" si="28"/>
        <v>140.16</v>
      </c>
      <c r="N136" s="27">
        <f t="shared" si="28"/>
        <v>54.32</v>
      </c>
      <c r="O136" s="27">
        <f t="shared" si="28"/>
        <v>264.56</v>
      </c>
      <c r="P136" s="27">
        <f t="shared" si="28"/>
        <v>2</v>
      </c>
      <c r="Q136" s="26"/>
      <c r="R136" s="4"/>
      <c r="S136" s="4"/>
      <c r="T136" s="4"/>
      <c r="U136" s="4"/>
    </row>
    <row r="137" spans="1:23" ht="18.75" x14ac:dyDescent="0.3">
      <c r="A137" s="79"/>
      <c r="B137" s="26" t="s">
        <v>37</v>
      </c>
      <c r="C137" s="26" t="s">
        <v>25</v>
      </c>
      <c r="D137" s="26">
        <v>350</v>
      </c>
      <c r="E137" s="27">
        <f t="shared" ref="E137:P137" si="29">E131+E133+E135</f>
        <v>11.370000000000001</v>
      </c>
      <c r="F137" s="27">
        <f t="shared" si="29"/>
        <v>12.41</v>
      </c>
      <c r="G137" s="27">
        <f t="shared" si="29"/>
        <v>50.42</v>
      </c>
      <c r="H137" s="27">
        <f t="shared" si="29"/>
        <v>357.8</v>
      </c>
      <c r="I137" s="27">
        <f t="shared" si="29"/>
        <v>0.12000000000000001</v>
      </c>
      <c r="J137" s="27">
        <f t="shared" si="29"/>
        <v>0.05</v>
      </c>
      <c r="K137" s="27">
        <f t="shared" si="29"/>
        <v>0.89</v>
      </c>
      <c r="L137" s="27">
        <f t="shared" si="29"/>
        <v>0</v>
      </c>
      <c r="M137" s="27">
        <f t="shared" si="29"/>
        <v>124.35</v>
      </c>
      <c r="N137" s="27">
        <f t="shared" si="29"/>
        <v>45.55</v>
      </c>
      <c r="O137" s="27">
        <f t="shared" si="29"/>
        <v>226.64999999999998</v>
      </c>
      <c r="P137" s="27">
        <f t="shared" si="29"/>
        <v>1.67</v>
      </c>
      <c r="Q137" s="26"/>
      <c r="R137" s="4"/>
      <c r="S137" s="4"/>
      <c r="T137" s="4" t="s">
        <v>28</v>
      </c>
      <c r="U137" s="4"/>
    </row>
    <row r="138" spans="1:23" ht="18.75" customHeight="1" x14ac:dyDescent="0.3">
      <c r="A138" s="79" t="s">
        <v>38</v>
      </c>
      <c r="B138" s="85" t="s">
        <v>182</v>
      </c>
      <c r="C138" s="20" t="s">
        <v>16</v>
      </c>
      <c r="D138" s="20" t="s">
        <v>189</v>
      </c>
      <c r="E138" s="21">
        <v>0.4</v>
      </c>
      <c r="F138" s="21">
        <v>0.4</v>
      </c>
      <c r="G138" s="21">
        <v>9.8000000000000007</v>
      </c>
      <c r="H138" s="21">
        <v>44</v>
      </c>
      <c r="I138" s="21">
        <v>0.03</v>
      </c>
      <c r="J138" s="21">
        <v>0.02</v>
      </c>
      <c r="K138" s="21">
        <v>0.3</v>
      </c>
      <c r="L138" s="21">
        <v>10</v>
      </c>
      <c r="M138" s="21">
        <v>16</v>
      </c>
      <c r="N138" s="21">
        <v>9</v>
      </c>
      <c r="O138" s="21">
        <v>11</v>
      </c>
      <c r="P138" s="21">
        <v>2.2000000000000002</v>
      </c>
      <c r="Q138" s="73" t="s">
        <v>39</v>
      </c>
      <c r="R138" s="4"/>
      <c r="S138" s="4"/>
      <c r="T138" s="4"/>
      <c r="U138" s="4"/>
    </row>
    <row r="139" spans="1:23" ht="18.75" x14ac:dyDescent="0.3">
      <c r="A139" s="79"/>
      <c r="B139" s="85"/>
      <c r="C139" s="20" t="s">
        <v>25</v>
      </c>
      <c r="D139" s="20" t="s">
        <v>189</v>
      </c>
      <c r="E139" s="21">
        <v>0.4</v>
      </c>
      <c r="F139" s="21">
        <v>0.4</v>
      </c>
      <c r="G139" s="21">
        <v>9.8000000000000007</v>
      </c>
      <c r="H139" s="21">
        <v>44</v>
      </c>
      <c r="I139" s="21">
        <v>0.03</v>
      </c>
      <c r="J139" s="21">
        <v>0.02</v>
      </c>
      <c r="K139" s="21">
        <v>0.3</v>
      </c>
      <c r="L139" s="21">
        <v>10</v>
      </c>
      <c r="M139" s="21">
        <v>16</v>
      </c>
      <c r="N139" s="21">
        <v>9</v>
      </c>
      <c r="O139" s="21">
        <v>11</v>
      </c>
      <c r="P139" s="21">
        <v>2.2000000000000002</v>
      </c>
      <c r="Q139" s="73"/>
      <c r="R139" s="4"/>
      <c r="S139" s="4"/>
      <c r="T139" s="4"/>
      <c r="U139" s="4"/>
    </row>
    <row r="140" spans="1:23" ht="17.45" customHeight="1" x14ac:dyDescent="0.3">
      <c r="A140" s="79"/>
      <c r="B140" s="85"/>
      <c r="C140" s="55" t="s">
        <v>16</v>
      </c>
      <c r="D140" s="53">
        <v>200</v>
      </c>
      <c r="E140" s="54">
        <v>1</v>
      </c>
      <c r="F140" s="13">
        <v>0</v>
      </c>
      <c r="G140" s="13">
        <v>20.2</v>
      </c>
      <c r="H140" s="13">
        <v>85.3</v>
      </c>
      <c r="I140" s="21">
        <v>0</v>
      </c>
      <c r="J140" s="21">
        <v>0</v>
      </c>
      <c r="K140" s="21">
        <v>0.11</v>
      </c>
      <c r="L140" s="21">
        <v>0</v>
      </c>
      <c r="M140" s="21">
        <v>17</v>
      </c>
      <c r="N140" s="21">
        <v>9</v>
      </c>
      <c r="O140" s="21">
        <v>12</v>
      </c>
      <c r="P140" s="21">
        <v>2</v>
      </c>
      <c r="Q140" s="73" t="s">
        <v>40</v>
      </c>
      <c r="R140" s="4"/>
      <c r="S140" s="4"/>
      <c r="T140" s="4"/>
      <c r="U140" s="4"/>
    </row>
    <row r="141" spans="1:23" ht="18.75" x14ac:dyDescent="0.3">
      <c r="A141" s="79"/>
      <c r="B141" s="85"/>
      <c r="C141" s="20" t="s">
        <v>25</v>
      </c>
      <c r="D141" s="53" t="s">
        <v>202</v>
      </c>
      <c r="E141" s="54">
        <v>1</v>
      </c>
      <c r="F141" s="13">
        <v>0</v>
      </c>
      <c r="G141" s="13">
        <v>20.2</v>
      </c>
      <c r="H141" s="13">
        <v>85.3</v>
      </c>
      <c r="I141" s="21">
        <v>0</v>
      </c>
      <c r="J141" s="21">
        <v>0</v>
      </c>
      <c r="K141" s="21">
        <v>0.11</v>
      </c>
      <c r="L141" s="21">
        <v>0</v>
      </c>
      <c r="M141" s="21">
        <v>17</v>
      </c>
      <c r="N141" s="21">
        <v>9</v>
      </c>
      <c r="O141" s="21">
        <v>12</v>
      </c>
      <c r="P141" s="21">
        <v>2</v>
      </c>
      <c r="Q141" s="73"/>
      <c r="R141" s="4"/>
      <c r="S141" s="4"/>
      <c r="T141" s="4"/>
      <c r="U141" s="4"/>
    </row>
    <row r="142" spans="1:23" ht="17.45" customHeight="1" x14ac:dyDescent="0.3">
      <c r="A142" s="79" t="s">
        <v>41</v>
      </c>
      <c r="B142" s="88" t="s">
        <v>215</v>
      </c>
      <c r="C142" s="12" t="s">
        <v>16</v>
      </c>
      <c r="D142" s="12">
        <v>50</v>
      </c>
      <c r="E142" s="13">
        <v>0.65</v>
      </c>
      <c r="F142" s="13">
        <v>2.0699999999999998</v>
      </c>
      <c r="G142" s="13">
        <v>3.58</v>
      </c>
      <c r="H142" s="13">
        <v>35.5</v>
      </c>
      <c r="I142" s="13">
        <v>0.01</v>
      </c>
      <c r="J142" s="13">
        <v>0.02</v>
      </c>
      <c r="K142" s="13">
        <v>0.17</v>
      </c>
      <c r="L142" s="13">
        <v>2.1800000000000002</v>
      </c>
      <c r="M142" s="13">
        <v>16.03</v>
      </c>
      <c r="N142" s="13">
        <v>11.1</v>
      </c>
      <c r="O142" s="13">
        <v>20.190000000000001</v>
      </c>
      <c r="P142" s="13">
        <v>0.47</v>
      </c>
      <c r="Q142" s="73" t="s">
        <v>216</v>
      </c>
      <c r="R142" s="4"/>
      <c r="S142" s="4"/>
      <c r="T142" s="4"/>
      <c r="U142" s="4"/>
    </row>
    <row r="143" spans="1:23" ht="18.75" x14ac:dyDescent="0.3">
      <c r="A143" s="79"/>
      <c r="B143" s="88"/>
      <c r="C143" s="12" t="s">
        <v>25</v>
      </c>
      <c r="D143" s="12">
        <v>30</v>
      </c>
      <c r="E143" s="13">
        <v>0.39</v>
      </c>
      <c r="F143" s="13">
        <v>1.24</v>
      </c>
      <c r="G143" s="13">
        <v>2.15</v>
      </c>
      <c r="H143" s="13">
        <v>21.3</v>
      </c>
      <c r="I143" s="13">
        <f t="shared" ref="I143:P143" si="30">I142*30/50</f>
        <v>6.0000000000000001E-3</v>
      </c>
      <c r="J143" s="13">
        <f t="shared" si="30"/>
        <v>1.2E-2</v>
      </c>
      <c r="K143" s="13">
        <f t="shared" si="30"/>
        <v>0.10200000000000001</v>
      </c>
      <c r="L143" s="13">
        <f t="shared" si="30"/>
        <v>1.3080000000000001</v>
      </c>
      <c r="M143" s="13">
        <f t="shared" si="30"/>
        <v>9.6180000000000003</v>
      </c>
      <c r="N143" s="13">
        <f t="shared" si="30"/>
        <v>6.66</v>
      </c>
      <c r="O143" s="13">
        <f t="shared" si="30"/>
        <v>12.114000000000001</v>
      </c>
      <c r="P143" s="13">
        <f t="shared" si="30"/>
        <v>0.28199999999999997</v>
      </c>
      <c r="Q143" s="73"/>
      <c r="R143" s="4"/>
      <c r="S143" s="4"/>
      <c r="T143" s="4"/>
      <c r="U143" s="4"/>
    </row>
    <row r="144" spans="1:23" ht="18.75" customHeight="1" x14ac:dyDescent="0.3">
      <c r="A144" s="79"/>
      <c r="B144" s="83" t="s">
        <v>227</v>
      </c>
      <c r="C144" s="17" t="s">
        <v>16</v>
      </c>
      <c r="D144" s="17">
        <v>200</v>
      </c>
      <c r="E144" s="13">
        <v>4.3899999999999997</v>
      </c>
      <c r="F144" s="13">
        <v>4.21</v>
      </c>
      <c r="G144" s="13">
        <v>13.08</v>
      </c>
      <c r="H144" s="13">
        <v>107.8</v>
      </c>
      <c r="I144" s="13">
        <v>0.05</v>
      </c>
      <c r="J144" s="13">
        <v>0.04</v>
      </c>
      <c r="K144" s="13">
        <v>0.68</v>
      </c>
      <c r="L144" s="13">
        <v>8</v>
      </c>
      <c r="M144" s="13">
        <v>36.799999999999997</v>
      </c>
      <c r="N144" s="13">
        <v>23.6</v>
      </c>
      <c r="O144" s="13">
        <v>147.19999999999999</v>
      </c>
      <c r="P144" s="13">
        <v>0.06</v>
      </c>
      <c r="Q144" s="73" t="s">
        <v>88</v>
      </c>
      <c r="R144" s="91"/>
      <c r="S144" s="91"/>
      <c r="T144" s="91"/>
      <c r="U144" s="4"/>
    </row>
    <row r="145" spans="1:24" ht="18.75" x14ac:dyDescent="0.3">
      <c r="A145" s="79"/>
      <c r="B145" s="83"/>
      <c r="C145" s="17" t="s">
        <v>25</v>
      </c>
      <c r="D145" s="17">
        <v>150</v>
      </c>
      <c r="E145" s="13">
        <v>3.29</v>
      </c>
      <c r="F145" s="13">
        <v>3.16</v>
      </c>
      <c r="G145" s="13">
        <v>9.7899999999999991</v>
      </c>
      <c r="H145" s="13">
        <v>80.849999999999994</v>
      </c>
      <c r="I145" s="13">
        <v>4.4999999999999998E-2</v>
      </c>
      <c r="J145" s="13">
        <v>3.5999999999999997E-2</v>
      </c>
      <c r="K145" s="13">
        <v>0.61</v>
      </c>
      <c r="L145" s="13">
        <v>7.2</v>
      </c>
      <c r="M145" s="13">
        <v>33.119999999999997</v>
      </c>
      <c r="N145" s="13">
        <v>21.24</v>
      </c>
      <c r="O145" s="13">
        <v>132.5</v>
      </c>
      <c r="P145" s="13">
        <v>5.3999999999999999E-2</v>
      </c>
      <c r="Q145" s="73"/>
      <c r="R145" s="4"/>
      <c r="S145" s="4"/>
      <c r="T145" s="4" t="s">
        <v>28</v>
      </c>
      <c r="U145" s="4"/>
    </row>
    <row r="146" spans="1:24" ht="18.75" customHeight="1" x14ac:dyDescent="0.3">
      <c r="A146" s="79"/>
      <c r="B146" s="84" t="s">
        <v>89</v>
      </c>
      <c r="C146" s="17" t="s">
        <v>16</v>
      </c>
      <c r="D146" s="17">
        <v>30</v>
      </c>
      <c r="E146" s="13">
        <v>3.74</v>
      </c>
      <c r="F146" s="13">
        <v>0.48</v>
      </c>
      <c r="G146" s="13">
        <v>22.82</v>
      </c>
      <c r="H146" s="13">
        <v>110.46</v>
      </c>
      <c r="I146" s="13">
        <v>0.08</v>
      </c>
      <c r="J146" s="13">
        <v>0.03</v>
      </c>
      <c r="K146" s="13">
        <v>0.76</v>
      </c>
      <c r="L146" s="13">
        <v>0</v>
      </c>
      <c r="M146" s="13">
        <v>10.88</v>
      </c>
      <c r="N146" s="13">
        <v>15.6</v>
      </c>
      <c r="O146" s="13">
        <v>41.11</v>
      </c>
      <c r="P146" s="13">
        <v>0.95</v>
      </c>
      <c r="Q146" s="73" t="s">
        <v>90</v>
      </c>
      <c r="R146" s="4"/>
      <c r="S146" s="4"/>
      <c r="T146" s="4"/>
      <c r="U146" s="4"/>
    </row>
    <row r="147" spans="1:24" ht="18.75" x14ac:dyDescent="0.3">
      <c r="A147" s="79"/>
      <c r="B147" s="84"/>
      <c r="C147" s="17" t="s">
        <v>25</v>
      </c>
      <c r="D147" s="17">
        <v>20</v>
      </c>
      <c r="E147" s="13">
        <v>2.4900000000000002</v>
      </c>
      <c r="F147" s="13">
        <v>0.32</v>
      </c>
      <c r="G147" s="13">
        <v>15.21</v>
      </c>
      <c r="H147" s="13">
        <v>73.64</v>
      </c>
      <c r="I147" s="13">
        <v>0.05</v>
      </c>
      <c r="J147" s="13">
        <v>0.02</v>
      </c>
      <c r="K147" s="13">
        <v>0.51</v>
      </c>
      <c r="L147" s="13">
        <v>0</v>
      </c>
      <c r="M147" s="13">
        <v>7.25</v>
      </c>
      <c r="N147" s="13">
        <v>10.4</v>
      </c>
      <c r="O147" s="13">
        <v>27.41</v>
      </c>
      <c r="P147" s="13">
        <v>0.63</v>
      </c>
      <c r="Q147" s="73"/>
      <c r="R147" s="4"/>
      <c r="S147" s="4"/>
      <c r="T147" s="4"/>
      <c r="U147" s="4"/>
    </row>
    <row r="148" spans="1:24" ht="18.75" customHeight="1" x14ac:dyDescent="0.3">
      <c r="A148" s="79"/>
      <c r="B148" s="72" t="s">
        <v>91</v>
      </c>
      <c r="C148" s="17" t="s">
        <v>16</v>
      </c>
      <c r="D148" s="17">
        <v>70</v>
      </c>
      <c r="E148" s="13">
        <v>6.19</v>
      </c>
      <c r="F148" s="13">
        <v>1.44</v>
      </c>
      <c r="G148" s="13">
        <v>6.43</v>
      </c>
      <c r="H148" s="13">
        <v>63.38</v>
      </c>
      <c r="I148" s="13">
        <v>0.06</v>
      </c>
      <c r="J148" s="13">
        <v>0.13</v>
      </c>
      <c r="K148" s="13">
        <v>5.6</v>
      </c>
      <c r="L148" s="13">
        <v>0.22</v>
      </c>
      <c r="M148" s="13">
        <v>19.36</v>
      </c>
      <c r="N148" s="13">
        <v>21.35</v>
      </c>
      <c r="O148" s="13">
        <v>150</v>
      </c>
      <c r="P148" s="13">
        <v>0.5</v>
      </c>
      <c r="Q148" s="73" t="s">
        <v>92</v>
      </c>
      <c r="R148" s="4"/>
      <c r="S148" s="4"/>
      <c r="T148" s="4"/>
      <c r="U148" s="4"/>
    </row>
    <row r="149" spans="1:24" ht="18.75" x14ac:dyDescent="0.3">
      <c r="A149" s="79"/>
      <c r="B149" s="72"/>
      <c r="C149" s="17" t="s">
        <v>25</v>
      </c>
      <c r="D149" s="17">
        <v>50</v>
      </c>
      <c r="E149" s="13">
        <v>4.42</v>
      </c>
      <c r="F149" s="13">
        <v>1.03</v>
      </c>
      <c r="G149" s="13">
        <v>4.59</v>
      </c>
      <c r="H149" s="13">
        <v>45.27</v>
      </c>
      <c r="I149" s="13">
        <v>0.04</v>
      </c>
      <c r="J149" s="13">
        <v>0.09</v>
      </c>
      <c r="K149" s="13">
        <v>4</v>
      </c>
      <c r="L149" s="13">
        <v>0.16</v>
      </c>
      <c r="M149" s="13">
        <v>13.83</v>
      </c>
      <c r="N149" s="13">
        <v>15.25</v>
      </c>
      <c r="O149" s="13">
        <v>107.14</v>
      </c>
      <c r="P149" s="13">
        <v>0.36</v>
      </c>
      <c r="Q149" s="73"/>
      <c r="R149" s="4"/>
      <c r="S149" s="4"/>
      <c r="T149" s="4"/>
      <c r="U149" s="4"/>
      <c r="X149" t="s">
        <v>1</v>
      </c>
    </row>
    <row r="150" spans="1:24" ht="17.45" customHeight="1" x14ac:dyDescent="0.3">
      <c r="A150" s="79"/>
      <c r="B150" s="72" t="s">
        <v>93</v>
      </c>
      <c r="C150" s="17" t="s">
        <v>16</v>
      </c>
      <c r="D150" s="17">
        <v>30</v>
      </c>
      <c r="E150" s="13">
        <v>0.53</v>
      </c>
      <c r="F150" s="13">
        <v>1.5</v>
      </c>
      <c r="G150" s="13">
        <v>2.11</v>
      </c>
      <c r="H150" s="13">
        <v>24.03</v>
      </c>
      <c r="I150" s="13">
        <v>0.02</v>
      </c>
      <c r="J150" s="13">
        <v>0.03</v>
      </c>
      <c r="K150" s="13">
        <v>6</v>
      </c>
      <c r="L150" s="13">
        <v>18</v>
      </c>
      <c r="M150" s="13">
        <v>9</v>
      </c>
      <c r="N150" s="13">
        <v>6</v>
      </c>
      <c r="O150" s="13">
        <v>12</v>
      </c>
      <c r="P150" s="13">
        <v>0.24</v>
      </c>
      <c r="Q150" s="72" t="s">
        <v>94</v>
      </c>
      <c r="R150" s="4"/>
      <c r="S150" s="4"/>
      <c r="T150" s="4"/>
      <c r="U150" s="4"/>
    </row>
    <row r="151" spans="1:24" ht="18.75" x14ac:dyDescent="0.3">
      <c r="A151" s="79"/>
      <c r="B151" s="72"/>
      <c r="C151" s="17" t="s">
        <v>25</v>
      </c>
      <c r="D151" s="17">
        <v>30</v>
      </c>
      <c r="E151" s="13">
        <v>0.53</v>
      </c>
      <c r="F151" s="13">
        <v>1.5</v>
      </c>
      <c r="G151" s="13">
        <v>2.11</v>
      </c>
      <c r="H151" s="13">
        <v>24.03</v>
      </c>
      <c r="I151" s="13">
        <v>0.02</v>
      </c>
      <c r="J151" s="13">
        <v>0.03</v>
      </c>
      <c r="K151" s="13">
        <v>6</v>
      </c>
      <c r="L151" s="13">
        <v>18</v>
      </c>
      <c r="M151" s="13">
        <v>9</v>
      </c>
      <c r="N151" s="13">
        <v>6</v>
      </c>
      <c r="O151" s="13">
        <v>12</v>
      </c>
      <c r="P151" s="13">
        <v>0.24</v>
      </c>
      <c r="Q151" s="72"/>
      <c r="R151" s="4"/>
      <c r="S151" s="4"/>
      <c r="T151" s="4"/>
      <c r="U151" s="4"/>
    </row>
    <row r="152" spans="1:24" ht="17.45" customHeight="1" x14ac:dyDescent="0.3">
      <c r="A152" s="79"/>
      <c r="B152" s="72" t="s">
        <v>240</v>
      </c>
      <c r="C152" s="17" t="s">
        <v>16</v>
      </c>
      <c r="D152" s="17" t="s">
        <v>228</v>
      </c>
      <c r="E152" s="13">
        <v>7.46</v>
      </c>
      <c r="F152" s="13">
        <v>5.28</v>
      </c>
      <c r="G152" s="13">
        <v>33.49</v>
      </c>
      <c r="H152" s="13">
        <v>211.25</v>
      </c>
      <c r="I152" s="13">
        <v>0.12</v>
      </c>
      <c r="J152" s="13">
        <v>7.0000000000000007E-2</v>
      </c>
      <c r="K152" s="13">
        <v>1.5</v>
      </c>
      <c r="L152" s="13">
        <v>0</v>
      </c>
      <c r="M152" s="13">
        <v>27.7</v>
      </c>
      <c r="N152" s="13">
        <v>33</v>
      </c>
      <c r="O152" s="13">
        <v>121.33</v>
      </c>
      <c r="P152" s="13">
        <v>2.7</v>
      </c>
      <c r="Q152" s="73" t="s">
        <v>95</v>
      </c>
      <c r="R152" s="4"/>
      <c r="S152" s="4"/>
      <c r="T152" s="4"/>
      <c r="U152" s="4"/>
    </row>
    <row r="153" spans="1:24" ht="36.75" customHeight="1" x14ac:dyDescent="0.3">
      <c r="A153" s="79"/>
      <c r="B153" s="72"/>
      <c r="C153" s="17" t="s">
        <v>25</v>
      </c>
      <c r="D153" s="17" t="s">
        <v>229</v>
      </c>
      <c r="E153" s="13">
        <v>6.31</v>
      </c>
      <c r="F153" s="13">
        <v>4.47</v>
      </c>
      <c r="G153" s="13">
        <v>28.34</v>
      </c>
      <c r="H153" s="13">
        <v>178.75</v>
      </c>
      <c r="I153" s="13">
        <v>0.1</v>
      </c>
      <c r="J153" s="13">
        <v>0</v>
      </c>
      <c r="K153" s="13">
        <v>0.02</v>
      </c>
      <c r="L153" s="13">
        <v>0</v>
      </c>
      <c r="M153" s="13">
        <v>23.4</v>
      </c>
      <c r="N153" s="13">
        <v>27.9</v>
      </c>
      <c r="O153" s="13">
        <v>102.66</v>
      </c>
      <c r="P153" s="13">
        <v>2.35</v>
      </c>
      <c r="Q153" s="73"/>
      <c r="R153" s="4"/>
      <c r="S153" s="4"/>
      <c r="T153" s="4"/>
      <c r="U153" s="4"/>
    </row>
    <row r="154" spans="1:24" ht="18.75" customHeight="1" x14ac:dyDescent="0.3">
      <c r="A154" s="79"/>
      <c r="B154" s="72" t="s">
        <v>204</v>
      </c>
      <c r="C154" s="17" t="s">
        <v>16</v>
      </c>
      <c r="D154" s="17">
        <v>180</v>
      </c>
      <c r="E154" s="13">
        <v>0.08</v>
      </c>
      <c r="F154" s="13">
        <v>0</v>
      </c>
      <c r="G154" s="13">
        <v>20.03</v>
      </c>
      <c r="H154" s="13">
        <v>80.459999999999994</v>
      </c>
      <c r="I154" s="13">
        <v>0</v>
      </c>
      <c r="J154" s="13">
        <v>0</v>
      </c>
      <c r="K154" s="13">
        <v>0.02</v>
      </c>
      <c r="L154" s="13">
        <v>0.06</v>
      </c>
      <c r="M154" s="13">
        <v>9.4499999999999993</v>
      </c>
      <c r="N154" s="13">
        <v>1.21</v>
      </c>
      <c r="O154" s="13">
        <v>5</v>
      </c>
      <c r="P154" s="13">
        <v>0.26</v>
      </c>
      <c r="Q154" s="73" t="s">
        <v>205</v>
      </c>
      <c r="R154" s="4"/>
      <c r="S154" s="4"/>
      <c r="T154" s="4"/>
      <c r="U154" s="4"/>
    </row>
    <row r="155" spans="1:24" ht="18.75" x14ac:dyDescent="0.3">
      <c r="A155" s="79"/>
      <c r="B155" s="72"/>
      <c r="C155" s="17" t="s">
        <v>25</v>
      </c>
      <c r="D155" s="17">
        <v>150</v>
      </c>
      <c r="E155" s="13">
        <v>7.0000000000000007E-2</v>
      </c>
      <c r="F155" s="13">
        <v>0</v>
      </c>
      <c r="G155" s="13">
        <v>16.7</v>
      </c>
      <c r="H155" s="13">
        <v>67.05</v>
      </c>
      <c r="I155" s="13">
        <v>0</v>
      </c>
      <c r="J155" s="13">
        <v>7.0000000000000001E-3</v>
      </c>
      <c r="K155" s="13">
        <v>0</v>
      </c>
      <c r="L155" s="13">
        <v>0.05</v>
      </c>
      <c r="M155" s="13">
        <v>7.9</v>
      </c>
      <c r="N155" s="13">
        <v>1.01</v>
      </c>
      <c r="O155" s="13">
        <v>4.2</v>
      </c>
      <c r="P155" s="13">
        <v>0.22</v>
      </c>
      <c r="Q155" s="73"/>
      <c r="R155" s="4"/>
      <c r="S155" s="4"/>
      <c r="T155" s="4" t="s">
        <v>28</v>
      </c>
      <c r="U155" s="4"/>
    </row>
    <row r="156" spans="1:24" ht="18.75" customHeight="1" x14ac:dyDescent="0.3">
      <c r="A156" s="79"/>
      <c r="B156" s="72" t="s">
        <v>43</v>
      </c>
      <c r="C156" s="17" t="s">
        <v>16</v>
      </c>
      <c r="D156" s="17">
        <v>15</v>
      </c>
      <c r="E156" s="13">
        <v>1.1399999999999999</v>
      </c>
      <c r="F156" s="13">
        <v>0.12</v>
      </c>
      <c r="G156" s="13">
        <v>7.38</v>
      </c>
      <c r="H156" s="13">
        <v>35.25</v>
      </c>
      <c r="I156" s="13">
        <v>1.6E-2</v>
      </c>
      <c r="J156" s="13">
        <v>1.4999999999999999E-2</v>
      </c>
      <c r="K156" s="13">
        <v>0.24</v>
      </c>
      <c r="L156" s="13">
        <v>0</v>
      </c>
      <c r="M156" s="13">
        <v>3.45</v>
      </c>
      <c r="N156" s="13">
        <v>4.95</v>
      </c>
      <c r="O156" s="13">
        <v>13.05</v>
      </c>
      <c r="P156" s="13">
        <v>0.3</v>
      </c>
      <c r="Q156" s="73" t="s">
        <v>44</v>
      </c>
      <c r="R156" s="4"/>
      <c r="S156" s="4"/>
      <c r="T156" s="4"/>
      <c r="U156" s="4"/>
    </row>
    <row r="157" spans="1:24" ht="18.75" x14ac:dyDescent="0.3">
      <c r="A157" s="79"/>
      <c r="B157" s="72"/>
      <c r="C157" s="17" t="s">
        <v>25</v>
      </c>
      <c r="D157" s="17">
        <v>10</v>
      </c>
      <c r="E157" s="13">
        <v>0.76</v>
      </c>
      <c r="F157" s="13">
        <v>0.08</v>
      </c>
      <c r="G157" s="13">
        <v>4.92</v>
      </c>
      <c r="H157" s="13">
        <v>23.5</v>
      </c>
      <c r="I157" s="13">
        <v>1.6E-2</v>
      </c>
      <c r="J157" s="13">
        <v>0.01</v>
      </c>
      <c r="K157" s="13">
        <v>0.16</v>
      </c>
      <c r="L157" s="13">
        <v>0</v>
      </c>
      <c r="M157" s="13">
        <v>2.2999999999999998</v>
      </c>
      <c r="N157" s="13">
        <v>3.3</v>
      </c>
      <c r="O157" s="13">
        <v>8.6999999999999993</v>
      </c>
      <c r="P157" s="13">
        <v>0.2</v>
      </c>
      <c r="Q157" s="73"/>
      <c r="R157" s="4"/>
      <c r="S157" s="4"/>
      <c r="T157" s="4"/>
      <c r="U157" s="4"/>
    </row>
    <row r="158" spans="1:24" ht="18.75" customHeight="1" x14ac:dyDescent="0.3">
      <c r="A158" s="79"/>
      <c r="B158" s="72" t="s">
        <v>45</v>
      </c>
      <c r="C158" s="17" t="s">
        <v>16</v>
      </c>
      <c r="D158" s="17">
        <v>37</v>
      </c>
      <c r="E158" s="13">
        <v>2.4700000000000002</v>
      </c>
      <c r="F158" s="13">
        <v>0.45</v>
      </c>
      <c r="G158" s="13">
        <v>12.52</v>
      </c>
      <c r="H158" s="13">
        <v>65.25</v>
      </c>
      <c r="I158" s="13">
        <v>1.94</v>
      </c>
      <c r="J158" s="13">
        <v>3.6999999999999998E-2</v>
      </c>
      <c r="K158" s="13">
        <v>0.26</v>
      </c>
      <c r="L158" s="13">
        <v>0</v>
      </c>
      <c r="M158" s="13">
        <v>13.95</v>
      </c>
      <c r="N158" s="13">
        <v>17.39</v>
      </c>
      <c r="O158" s="13">
        <v>58.46</v>
      </c>
      <c r="P158" s="13">
        <v>1.44</v>
      </c>
      <c r="Q158" s="73" t="s">
        <v>46</v>
      </c>
      <c r="R158" s="4"/>
      <c r="S158" s="4"/>
      <c r="T158" s="4"/>
      <c r="U158" s="4"/>
    </row>
    <row r="159" spans="1:24" ht="18.75" x14ac:dyDescent="0.3">
      <c r="A159" s="79"/>
      <c r="B159" s="72"/>
      <c r="C159" s="17" t="s">
        <v>25</v>
      </c>
      <c r="D159" s="17">
        <v>30</v>
      </c>
      <c r="E159" s="13">
        <v>1.98</v>
      </c>
      <c r="F159" s="13">
        <v>0.36</v>
      </c>
      <c r="G159" s="13">
        <v>10.02</v>
      </c>
      <c r="H159" s="13">
        <v>52.2</v>
      </c>
      <c r="I159" s="13">
        <v>1.6</v>
      </c>
      <c r="J159" s="13">
        <v>0.03</v>
      </c>
      <c r="K159" s="13">
        <v>0.21</v>
      </c>
      <c r="L159" s="13">
        <v>0</v>
      </c>
      <c r="M159" s="13">
        <v>10.5</v>
      </c>
      <c r="N159" s="13">
        <v>14.1</v>
      </c>
      <c r="O159" s="13">
        <v>47.4</v>
      </c>
      <c r="P159" s="13">
        <v>1.17</v>
      </c>
      <c r="Q159" s="73"/>
      <c r="R159" s="4"/>
      <c r="S159" s="4"/>
      <c r="T159" s="4"/>
      <c r="U159" s="4"/>
    </row>
    <row r="160" spans="1:24" ht="18.75" x14ac:dyDescent="0.3">
      <c r="A160" s="79"/>
      <c r="B160" s="26" t="s">
        <v>36</v>
      </c>
      <c r="C160" s="26" t="s">
        <v>16</v>
      </c>
      <c r="D160" s="26">
        <v>662</v>
      </c>
      <c r="E160" s="27">
        <f t="shared" ref="E160:P160" si="31">E142+E144+E146+E148+E154+E156+E158</f>
        <v>18.66</v>
      </c>
      <c r="F160" s="27">
        <f t="shared" si="31"/>
        <v>8.7699999999999978</v>
      </c>
      <c r="G160" s="27">
        <f t="shared" si="31"/>
        <v>85.839999999999989</v>
      </c>
      <c r="H160" s="27">
        <f t="shared" si="31"/>
        <v>498.09999999999997</v>
      </c>
      <c r="I160" s="27">
        <f t="shared" si="31"/>
        <v>2.1560000000000001</v>
      </c>
      <c r="J160" s="27">
        <f t="shared" si="31"/>
        <v>0.27199999999999996</v>
      </c>
      <c r="K160" s="27">
        <f t="shared" si="31"/>
        <v>7.7299999999999995</v>
      </c>
      <c r="L160" s="27">
        <f t="shared" si="31"/>
        <v>10.46</v>
      </c>
      <c r="M160" s="27">
        <f t="shared" si="31"/>
        <v>109.92</v>
      </c>
      <c r="N160" s="27">
        <f t="shared" si="31"/>
        <v>95.2</v>
      </c>
      <c r="O160" s="27">
        <f t="shared" si="31"/>
        <v>435.01</v>
      </c>
      <c r="P160" s="27">
        <f t="shared" si="31"/>
        <v>3.98</v>
      </c>
      <c r="Q160" s="26"/>
      <c r="R160" s="4"/>
      <c r="S160" s="4"/>
      <c r="T160" s="4" t="s">
        <v>28</v>
      </c>
      <c r="U160" s="4"/>
    </row>
    <row r="161" spans="1:27" ht="18.75" x14ac:dyDescent="0.3">
      <c r="A161" s="79"/>
      <c r="B161" s="26" t="s">
        <v>37</v>
      </c>
      <c r="C161" s="26" t="s">
        <v>25</v>
      </c>
      <c r="D161" s="26">
        <v>540</v>
      </c>
      <c r="E161" s="27">
        <f t="shared" ref="E161:P161" si="32">E143+E145+E147+E149+E155+E157+E159</f>
        <v>13.4</v>
      </c>
      <c r="F161" s="27">
        <f t="shared" si="32"/>
        <v>6.1900000000000013</v>
      </c>
      <c r="G161" s="27">
        <f t="shared" si="32"/>
        <v>63.379999999999995</v>
      </c>
      <c r="H161" s="27">
        <f t="shared" si="32"/>
        <v>363.81</v>
      </c>
      <c r="I161" s="27">
        <f t="shared" si="32"/>
        <v>1.7570000000000001</v>
      </c>
      <c r="J161" s="27">
        <f t="shared" si="32"/>
        <v>0.20500000000000002</v>
      </c>
      <c r="K161" s="27">
        <f t="shared" si="32"/>
        <v>5.5919999999999996</v>
      </c>
      <c r="L161" s="27">
        <f t="shared" si="32"/>
        <v>8.7180000000000017</v>
      </c>
      <c r="M161" s="27">
        <f t="shared" si="32"/>
        <v>84.518000000000001</v>
      </c>
      <c r="N161" s="27">
        <f t="shared" si="32"/>
        <v>71.959999999999994</v>
      </c>
      <c r="O161" s="27">
        <f t="shared" si="32"/>
        <v>339.46399999999994</v>
      </c>
      <c r="P161" s="27">
        <f t="shared" si="32"/>
        <v>2.9159999999999999</v>
      </c>
      <c r="Q161" s="26"/>
      <c r="R161" s="4"/>
      <c r="S161" s="4"/>
      <c r="T161" s="4"/>
      <c r="U161" s="4"/>
    </row>
    <row r="162" spans="1:27" ht="18.75" customHeight="1" x14ac:dyDescent="0.3">
      <c r="A162" s="79" t="s">
        <v>47</v>
      </c>
      <c r="B162" s="74" t="s">
        <v>96</v>
      </c>
      <c r="C162" s="60" t="s">
        <v>16</v>
      </c>
      <c r="D162" s="60">
        <v>130</v>
      </c>
      <c r="E162" s="59">
        <v>1.97</v>
      </c>
      <c r="F162" s="59">
        <v>9.19</v>
      </c>
      <c r="G162" s="59">
        <v>12.08</v>
      </c>
      <c r="H162" s="59">
        <v>139.19999999999999</v>
      </c>
      <c r="I162" s="59">
        <v>6.0999999999999999E-2</v>
      </c>
      <c r="J162" s="59">
        <v>6.0999999999999999E-2</v>
      </c>
      <c r="K162" s="59">
        <v>0.39</v>
      </c>
      <c r="L162" s="59">
        <v>6.84</v>
      </c>
      <c r="M162" s="59">
        <v>31.82</v>
      </c>
      <c r="N162" s="59">
        <v>6.93</v>
      </c>
      <c r="O162" s="59">
        <v>22.5</v>
      </c>
      <c r="P162" s="59">
        <v>0.73</v>
      </c>
      <c r="Q162" s="75" t="s">
        <v>97</v>
      </c>
      <c r="R162" s="4"/>
      <c r="S162" s="4"/>
      <c r="T162" s="4" t="s">
        <v>28</v>
      </c>
      <c r="U162" s="4"/>
    </row>
    <row r="163" spans="1:27" ht="18.75" x14ac:dyDescent="0.3">
      <c r="A163" s="79"/>
      <c r="B163" s="74"/>
      <c r="C163" s="60" t="s">
        <v>25</v>
      </c>
      <c r="D163" s="60">
        <v>110</v>
      </c>
      <c r="E163" s="59">
        <v>1.67</v>
      </c>
      <c r="F163" s="59">
        <v>7.78</v>
      </c>
      <c r="G163" s="59">
        <v>10.220000000000001</v>
      </c>
      <c r="H163" s="59">
        <v>117.8</v>
      </c>
      <c r="I163" s="59">
        <v>5.0999999999999997E-2</v>
      </c>
      <c r="J163" s="59">
        <v>5.0999999999999997E-2</v>
      </c>
      <c r="K163" s="59">
        <v>0.33</v>
      </c>
      <c r="L163" s="59">
        <v>5.78</v>
      </c>
      <c r="M163" s="59">
        <v>26.92</v>
      </c>
      <c r="N163" s="59">
        <v>5.86</v>
      </c>
      <c r="O163" s="59">
        <v>19.100000000000001</v>
      </c>
      <c r="P163" s="59">
        <v>0.62</v>
      </c>
      <c r="Q163" s="75"/>
      <c r="R163" s="4"/>
      <c r="S163" s="4" t="s">
        <v>28</v>
      </c>
      <c r="T163" s="4"/>
      <c r="U163" s="4"/>
    </row>
    <row r="164" spans="1:27" ht="18.75" customHeight="1" x14ac:dyDescent="0.3">
      <c r="A164" s="79"/>
      <c r="B164" s="72" t="s">
        <v>218</v>
      </c>
      <c r="C164" s="17" t="s">
        <v>16</v>
      </c>
      <c r="D164" s="17">
        <v>30</v>
      </c>
      <c r="E164" s="13">
        <v>2.25</v>
      </c>
      <c r="F164" s="13">
        <v>2.94</v>
      </c>
      <c r="G164" s="13">
        <v>22.32</v>
      </c>
      <c r="H164" s="13">
        <v>125.1</v>
      </c>
      <c r="I164" s="13">
        <v>0.03</v>
      </c>
      <c r="J164" s="13">
        <v>0.02</v>
      </c>
      <c r="K164" s="13">
        <v>0.31</v>
      </c>
      <c r="L164" s="13">
        <v>0</v>
      </c>
      <c r="M164" s="13">
        <v>8.6999999999999993</v>
      </c>
      <c r="N164" s="13">
        <v>6.18</v>
      </c>
      <c r="O164" s="13">
        <v>18.21</v>
      </c>
      <c r="P164" s="13">
        <v>0.63</v>
      </c>
      <c r="Q164" s="87" t="s">
        <v>98</v>
      </c>
      <c r="R164" s="4"/>
      <c r="S164" s="4"/>
      <c r="T164" s="4"/>
      <c r="U164" s="4"/>
    </row>
    <row r="165" spans="1:27" ht="18.75" x14ac:dyDescent="0.3">
      <c r="A165" s="79"/>
      <c r="B165" s="72"/>
      <c r="C165" s="17" t="s">
        <v>25</v>
      </c>
      <c r="D165" s="17">
        <v>15</v>
      </c>
      <c r="E165" s="13">
        <v>1.1200000000000001</v>
      </c>
      <c r="F165" s="13">
        <v>1.47</v>
      </c>
      <c r="G165" s="13">
        <v>11.16</v>
      </c>
      <c r="H165" s="13">
        <v>62.5</v>
      </c>
      <c r="I165" s="13">
        <v>0.02</v>
      </c>
      <c r="J165" s="13">
        <v>0.01</v>
      </c>
      <c r="K165" s="13">
        <v>0.16</v>
      </c>
      <c r="L165" s="13">
        <v>0</v>
      </c>
      <c r="M165" s="13">
        <v>4.3499999999999996</v>
      </c>
      <c r="N165" s="13">
        <v>3.09</v>
      </c>
      <c r="O165" s="13">
        <v>9.11</v>
      </c>
      <c r="P165" s="13">
        <v>0.31</v>
      </c>
      <c r="Q165" s="87"/>
      <c r="R165" s="4"/>
      <c r="S165" s="4"/>
      <c r="T165" s="4"/>
      <c r="U165" s="4"/>
    </row>
    <row r="166" spans="1:27" ht="18" customHeight="1" x14ac:dyDescent="0.3">
      <c r="A166" s="79"/>
      <c r="B166" s="88" t="s">
        <v>43</v>
      </c>
      <c r="C166" s="12" t="s">
        <v>16</v>
      </c>
      <c r="D166" s="17">
        <v>15</v>
      </c>
      <c r="E166" s="13">
        <v>1.1399999999999999</v>
      </c>
      <c r="F166" s="13">
        <v>0.12</v>
      </c>
      <c r="G166" s="13">
        <v>7.38</v>
      </c>
      <c r="H166" s="13">
        <v>35.25</v>
      </c>
      <c r="I166" s="13">
        <v>1.6E-2</v>
      </c>
      <c r="J166" s="13">
        <v>1.4999999999999999E-2</v>
      </c>
      <c r="K166" s="13">
        <v>0.24</v>
      </c>
      <c r="L166" s="13">
        <v>0</v>
      </c>
      <c r="M166" s="13">
        <v>3.45</v>
      </c>
      <c r="N166" s="13">
        <v>4.95</v>
      </c>
      <c r="O166" s="13">
        <v>13.05</v>
      </c>
      <c r="P166" s="13">
        <v>0.3</v>
      </c>
      <c r="Q166" s="73" t="s">
        <v>44</v>
      </c>
      <c r="R166" s="36"/>
      <c r="S166" s="37"/>
      <c r="T166" s="37"/>
      <c r="U166" s="37"/>
      <c r="V166" s="37"/>
      <c r="W166" s="23"/>
      <c r="X166" s="4"/>
      <c r="Y166" s="4"/>
      <c r="Z166" s="4"/>
      <c r="AA166" s="4"/>
    </row>
    <row r="167" spans="1:27" ht="18.75" x14ac:dyDescent="0.3">
      <c r="A167" s="79"/>
      <c r="B167" s="88"/>
      <c r="C167" s="12" t="s">
        <v>25</v>
      </c>
      <c r="D167" s="17">
        <v>10</v>
      </c>
      <c r="E167" s="13">
        <v>0.76</v>
      </c>
      <c r="F167" s="13">
        <v>0.08</v>
      </c>
      <c r="G167" s="13">
        <v>4.92</v>
      </c>
      <c r="H167" s="13">
        <v>23.5</v>
      </c>
      <c r="I167" s="13">
        <v>1.6E-2</v>
      </c>
      <c r="J167" s="13">
        <v>0.01</v>
      </c>
      <c r="K167" s="13">
        <v>0.16</v>
      </c>
      <c r="L167" s="13">
        <v>0</v>
      </c>
      <c r="M167" s="13">
        <v>2.2999999999999998</v>
      </c>
      <c r="N167" s="13">
        <v>3.3</v>
      </c>
      <c r="O167" s="13">
        <v>8.6999999999999993</v>
      </c>
      <c r="P167" s="13">
        <v>0.2</v>
      </c>
      <c r="Q167" s="73"/>
      <c r="R167" s="4"/>
      <c r="S167" s="4"/>
      <c r="T167" s="4"/>
      <c r="U167" s="4"/>
      <c r="V167" t="s">
        <v>28</v>
      </c>
    </row>
    <row r="168" spans="1:27" ht="18.75" customHeight="1" x14ac:dyDescent="0.3">
      <c r="A168" s="79"/>
      <c r="B168" s="84" t="s">
        <v>32</v>
      </c>
      <c r="C168" s="17" t="s">
        <v>16</v>
      </c>
      <c r="D168" s="17" t="s">
        <v>33</v>
      </c>
      <c r="E168" s="13">
        <v>7.0000000000000007E-2</v>
      </c>
      <c r="F168" s="13">
        <v>2.1999999999999999E-2</v>
      </c>
      <c r="G168" s="13">
        <v>11.1</v>
      </c>
      <c r="H168" s="13">
        <v>44.4</v>
      </c>
      <c r="I168" s="13">
        <v>0</v>
      </c>
      <c r="J168" s="13">
        <v>0</v>
      </c>
      <c r="K168" s="13">
        <v>0.02</v>
      </c>
      <c r="L168" s="13">
        <v>3.3000000000000002E-2</v>
      </c>
      <c r="M168" s="13">
        <v>11.1</v>
      </c>
      <c r="N168" s="13">
        <v>1.4</v>
      </c>
      <c r="O168" s="13">
        <v>2.78</v>
      </c>
      <c r="P168" s="13">
        <v>0.31</v>
      </c>
      <c r="Q168" s="73" t="s">
        <v>99</v>
      </c>
      <c r="R168" s="4"/>
      <c r="S168" s="4"/>
      <c r="T168" s="4"/>
      <c r="U168" s="4"/>
    </row>
    <row r="169" spans="1:27" ht="18.75" x14ac:dyDescent="0.3">
      <c r="A169" s="79"/>
      <c r="B169" s="84"/>
      <c r="C169" s="17" t="s">
        <v>25</v>
      </c>
      <c r="D169" s="17" t="s">
        <v>100</v>
      </c>
      <c r="E169" s="13">
        <v>0.06</v>
      </c>
      <c r="F169" s="13">
        <v>0.02</v>
      </c>
      <c r="G169" s="13">
        <v>9.99</v>
      </c>
      <c r="H169" s="13">
        <v>40</v>
      </c>
      <c r="I169" s="13">
        <v>0</v>
      </c>
      <c r="J169" s="13">
        <v>0</v>
      </c>
      <c r="K169" s="13">
        <v>0.02</v>
      </c>
      <c r="L169" s="13">
        <v>0.03</v>
      </c>
      <c r="M169" s="13">
        <v>10</v>
      </c>
      <c r="N169" s="13">
        <v>1.3</v>
      </c>
      <c r="O169" s="13">
        <v>2.5</v>
      </c>
      <c r="P169" s="13">
        <v>0.28000000000000003</v>
      </c>
      <c r="Q169" s="73"/>
      <c r="R169" s="4"/>
      <c r="S169" s="4"/>
      <c r="T169" s="4"/>
      <c r="U169" s="4"/>
    </row>
    <row r="170" spans="1:27" ht="18.75" x14ac:dyDescent="0.3">
      <c r="A170" s="79"/>
      <c r="B170" s="26" t="s">
        <v>36</v>
      </c>
      <c r="C170" s="26" t="s">
        <v>16</v>
      </c>
      <c r="D170" s="26">
        <v>375</v>
      </c>
      <c r="E170" s="27">
        <f t="shared" ref="E170:P170" si="33">E162+E164+E166+E168</f>
        <v>5.43</v>
      </c>
      <c r="F170" s="27">
        <f t="shared" si="33"/>
        <v>12.271999999999998</v>
      </c>
      <c r="G170" s="27">
        <f t="shared" si="33"/>
        <v>52.88</v>
      </c>
      <c r="H170" s="27">
        <f t="shared" si="33"/>
        <v>343.94999999999993</v>
      </c>
      <c r="I170" s="27">
        <f t="shared" si="33"/>
        <v>0.107</v>
      </c>
      <c r="J170" s="27">
        <f t="shared" si="33"/>
        <v>9.6000000000000002E-2</v>
      </c>
      <c r="K170" s="27">
        <f t="shared" si="33"/>
        <v>0.96</v>
      </c>
      <c r="L170" s="27">
        <f t="shared" si="33"/>
        <v>6.8730000000000002</v>
      </c>
      <c r="M170" s="27">
        <f t="shared" si="33"/>
        <v>55.07</v>
      </c>
      <c r="N170" s="27">
        <f t="shared" si="33"/>
        <v>19.459999999999997</v>
      </c>
      <c r="O170" s="27">
        <f t="shared" si="33"/>
        <v>56.540000000000006</v>
      </c>
      <c r="P170" s="27">
        <f t="shared" si="33"/>
        <v>1.97</v>
      </c>
      <c r="Q170" s="26"/>
      <c r="R170" s="4"/>
      <c r="S170" s="4"/>
      <c r="T170" s="4"/>
      <c r="U170" s="4"/>
    </row>
    <row r="171" spans="1:27" ht="18.75" x14ac:dyDescent="0.3">
      <c r="A171" s="79"/>
      <c r="B171" s="26" t="s">
        <v>37</v>
      </c>
      <c r="C171" s="26" t="s">
        <v>25</v>
      </c>
      <c r="D171" s="26">
        <v>285</v>
      </c>
      <c r="E171" s="27">
        <f t="shared" ref="E171:P171" si="34">E163+E165+E167+E169</f>
        <v>3.61</v>
      </c>
      <c r="F171" s="27">
        <f t="shared" si="34"/>
        <v>9.35</v>
      </c>
      <c r="G171" s="27">
        <f t="shared" si="34"/>
        <v>36.290000000000006</v>
      </c>
      <c r="H171" s="27">
        <f t="shared" si="34"/>
        <v>243.8</v>
      </c>
      <c r="I171" s="27">
        <f t="shared" si="34"/>
        <v>8.6999999999999994E-2</v>
      </c>
      <c r="J171" s="27">
        <f t="shared" si="34"/>
        <v>7.0999999999999994E-2</v>
      </c>
      <c r="K171" s="27">
        <f t="shared" si="34"/>
        <v>0.67</v>
      </c>
      <c r="L171" s="27">
        <f t="shared" si="34"/>
        <v>5.8100000000000005</v>
      </c>
      <c r="M171" s="27">
        <f t="shared" si="34"/>
        <v>43.57</v>
      </c>
      <c r="N171" s="27">
        <f t="shared" si="34"/>
        <v>13.55</v>
      </c>
      <c r="O171" s="27">
        <f t="shared" si="34"/>
        <v>39.409999999999997</v>
      </c>
      <c r="P171" s="27">
        <f t="shared" si="34"/>
        <v>1.41</v>
      </c>
      <c r="Q171" s="26"/>
      <c r="R171" s="4"/>
      <c r="S171" s="4"/>
      <c r="T171" s="4"/>
      <c r="U171" s="4"/>
    </row>
    <row r="172" spans="1:27" ht="18.75" x14ac:dyDescent="0.3">
      <c r="A172" s="76"/>
      <c r="B172" s="26" t="s">
        <v>51</v>
      </c>
      <c r="C172" s="26" t="s">
        <v>16</v>
      </c>
      <c r="D172" s="26">
        <f t="shared" ref="D172:P172" si="35">D136+D160+D170</f>
        <v>1444</v>
      </c>
      <c r="E172" s="27">
        <f t="shared" si="35"/>
        <v>36.629999999999995</v>
      </c>
      <c r="F172" s="27">
        <f t="shared" si="35"/>
        <v>36.301999999999992</v>
      </c>
      <c r="G172" s="27">
        <f t="shared" si="35"/>
        <v>188.61999999999998</v>
      </c>
      <c r="H172" s="27">
        <f t="shared" si="35"/>
        <v>1271.8800000000001</v>
      </c>
      <c r="I172" s="27">
        <f t="shared" si="35"/>
        <v>2.4130000000000003</v>
      </c>
      <c r="J172" s="27">
        <f t="shared" si="35"/>
        <v>0.43799999999999994</v>
      </c>
      <c r="K172" s="27">
        <f t="shared" si="35"/>
        <v>9.4499999999999993</v>
      </c>
      <c r="L172" s="27">
        <f t="shared" si="35"/>
        <v>17.333000000000002</v>
      </c>
      <c r="M172" s="27">
        <f t="shared" si="35"/>
        <v>305.14999999999998</v>
      </c>
      <c r="N172" s="27">
        <f t="shared" si="35"/>
        <v>168.98000000000002</v>
      </c>
      <c r="O172" s="27">
        <f t="shared" si="35"/>
        <v>756.1099999999999</v>
      </c>
      <c r="P172" s="27">
        <f t="shared" si="35"/>
        <v>7.95</v>
      </c>
      <c r="Q172" s="26"/>
      <c r="R172" s="4"/>
      <c r="S172" s="4"/>
      <c r="T172" s="4"/>
      <c r="U172" s="4"/>
    </row>
    <row r="173" spans="1:27" ht="18.75" x14ac:dyDescent="0.3">
      <c r="A173" s="76"/>
      <c r="B173" s="26" t="s">
        <v>52</v>
      </c>
      <c r="C173" s="26" t="s">
        <v>25</v>
      </c>
      <c r="D173" s="26">
        <f t="shared" ref="D173:P173" si="36">D137+D161+D171</f>
        <v>1175</v>
      </c>
      <c r="E173" s="27">
        <f t="shared" si="36"/>
        <v>28.380000000000003</v>
      </c>
      <c r="F173" s="27">
        <f t="shared" si="36"/>
        <v>27.950000000000003</v>
      </c>
      <c r="G173" s="27">
        <f t="shared" si="36"/>
        <v>150.09</v>
      </c>
      <c r="H173" s="27">
        <f t="shared" si="36"/>
        <v>965.41000000000008</v>
      </c>
      <c r="I173" s="27">
        <f t="shared" si="36"/>
        <v>1.9640000000000002</v>
      </c>
      <c r="J173" s="27">
        <f t="shared" si="36"/>
        <v>0.32600000000000001</v>
      </c>
      <c r="K173" s="27">
        <f t="shared" si="36"/>
        <v>7.1519999999999992</v>
      </c>
      <c r="L173" s="27">
        <f t="shared" si="36"/>
        <v>14.528000000000002</v>
      </c>
      <c r="M173" s="27">
        <f t="shared" si="36"/>
        <v>252.43799999999999</v>
      </c>
      <c r="N173" s="27">
        <f t="shared" si="36"/>
        <v>131.06</v>
      </c>
      <c r="O173" s="27">
        <f t="shared" si="36"/>
        <v>605.52399999999989</v>
      </c>
      <c r="P173" s="27">
        <f t="shared" si="36"/>
        <v>5.9960000000000004</v>
      </c>
      <c r="Q173" s="26"/>
      <c r="R173" s="4"/>
      <c r="S173" s="4"/>
      <c r="T173" s="4"/>
      <c r="U173" s="4"/>
    </row>
    <row r="174" spans="1:27" ht="29.85" customHeight="1" x14ac:dyDescent="0.3">
      <c r="A174" s="104" t="s">
        <v>2</v>
      </c>
      <c r="B174" s="86" t="s">
        <v>3</v>
      </c>
      <c r="C174" s="86"/>
      <c r="D174" s="86" t="s">
        <v>4</v>
      </c>
      <c r="E174" s="86" t="s">
        <v>5</v>
      </c>
      <c r="F174" s="86"/>
      <c r="G174" s="86"/>
      <c r="H174" s="86" t="s">
        <v>6</v>
      </c>
      <c r="I174" s="79" t="s">
        <v>7</v>
      </c>
      <c r="J174" s="79"/>
      <c r="K174" s="79"/>
      <c r="L174" s="79"/>
      <c r="M174" s="79" t="s">
        <v>8</v>
      </c>
      <c r="N174" s="79"/>
      <c r="O174" s="79"/>
      <c r="P174" s="79"/>
      <c r="Q174" s="86" t="s">
        <v>9</v>
      </c>
      <c r="R174" s="4"/>
      <c r="S174" s="4"/>
      <c r="T174" s="4"/>
      <c r="U174" s="4"/>
      <c r="V174" t="s">
        <v>28</v>
      </c>
    </row>
    <row r="175" spans="1:27" ht="43.7" customHeight="1" x14ac:dyDescent="0.3">
      <c r="A175" s="104"/>
      <c r="B175" s="86"/>
      <c r="C175" s="86"/>
      <c r="D175" s="86"/>
      <c r="E175" s="30" t="s">
        <v>10</v>
      </c>
      <c r="F175" s="30" t="s">
        <v>11</v>
      </c>
      <c r="G175" s="30" t="s">
        <v>12</v>
      </c>
      <c r="H175" s="86"/>
      <c r="I175" s="29" t="s">
        <v>13</v>
      </c>
      <c r="J175" s="29" t="s">
        <v>14</v>
      </c>
      <c r="K175" s="29" t="s">
        <v>15</v>
      </c>
      <c r="L175" s="29" t="s">
        <v>16</v>
      </c>
      <c r="M175" s="29" t="s">
        <v>17</v>
      </c>
      <c r="N175" s="29" t="s">
        <v>18</v>
      </c>
      <c r="O175" s="29" t="s">
        <v>19</v>
      </c>
      <c r="P175" s="29" t="s">
        <v>20</v>
      </c>
      <c r="Q175" s="86"/>
      <c r="R175" s="4"/>
      <c r="S175" s="4"/>
      <c r="T175" s="4"/>
      <c r="U175" s="4"/>
    </row>
    <row r="176" spans="1:27" ht="19.5" customHeight="1" x14ac:dyDescent="0.35">
      <c r="A176" s="82" t="s">
        <v>101</v>
      </c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4"/>
      <c r="S176" s="4"/>
      <c r="T176" s="4"/>
      <c r="U176" s="4"/>
    </row>
    <row r="177" spans="1:22" ht="18.75" customHeight="1" x14ac:dyDescent="0.3">
      <c r="A177" s="79" t="s">
        <v>54</v>
      </c>
      <c r="B177" s="72" t="s">
        <v>102</v>
      </c>
      <c r="C177" s="17" t="s">
        <v>16</v>
      </c>
      <c r="D177" s="17">
        <v>180</v>
      </c>
      <c r="E177" s="13">
        <v>4.33</v>
      </c>
      <c r="F177" s="13">
        <v>4.57</v>
      </c>
      <c r="G177" s="13">
        <v>15.14</v>
      </c>
      <c r="H177" s="13">
        <v>119.16</v>
      </c>
      <c r="I177" s="13">
        <v>0.1</v>
      </c>
      <c r="J177" s="13">
        <v>0.19</v>
      </c>
      <c r="K177" s="13">
        <v>0.24</v>
      </c>
      <c r="L177" s="13">
        <v>0.68</v>
      </c>
      <c r="M177" s="13">
        <v>119.11</v>
      </c>
      <c r="N177" s="13">
        <v>17.29</v>
      </c>
      <c r="O177" s="13">
        <v>153.19999999999999</v>
      </c>
      <c r="P177" s="13">
        <v>0.18</v>
      </c>
      <c r="Q177" s="73" t="s">
        <v>71</v>
      </c>
      <c r="R177" s="4"/>
      <c r="S177" s="4"/>
      <c r="T177" s="4"/>
      <c r="U177" s="4"/>
    </row>
    <row r="178" spans="1:22" ht="18.75" x14ac:dyDescent="0.3">
      <c r="A178" s="79"/>
      <c r="B178" s="72"/>
      <c r="C178" s="17" t="s">
        <v>25</v>
      </c>
      <c r="D178" s="17">
        <v>150</v>
      </c>
      <c r="E178" s="13">
        <v>3.61</v>
      </c>
      <c r="F178" s="13">
        <v>3.81</v>
      </c>
      <c r="G178" s="13">
        <v>12.62</v>
      </c>
      <c r="H178" s="13">
        <v>99.3</v>
      </c>
      <c r="I178" s="13">
        <v>0.08</v>
      </c>
      <c r="J178" s="13">
        <v>0.36</v>
      </c>
      <c r="K178" s="13">
        <v>0.2</v>
      </c>
      <c r="L178" s="13">
        <v>0.57999999999999996</v>
      </c>
      <c r="M178" s="13">
        <v>103.22</v>
      </c>
      <c r="N178" s="13">
        <v>14.98</v>
      </c>
      <c r="O178" s="13">
        <v>127.67</v>
      </c>
      <c r="P178" s="13">
        <v>0.15</v>
      </c>
      <c r="Q178" s="73"/>
      <c r="R178" s="4"/>
      <c r="S178" s="4"/>
      <c r="T178" s="4"/>
      <c r="U178" s="4"/>
    </row>
    <row r="179" spans="1:22" ht="45" customHeight="1" x14ac:dyDescent="0.3">
      <c r="A179" s="79"/>
      <c r="B179" s="83" t="s">
        <v>241</v>
      </c>
      <c r="C179" s="17" t="s">
        <v>16</v>
      </c>
      <c r="D179" s="17" t="s">
        <v>86</v>
      </c>
      <c r="E179" s="13">
        <v>1.66</v>
      </c>
      <c r="F179" s="13">
        <v>5.0999999999999996</v>
      </c>
      <c r="G179" s="13">
        <v>9.8699999999999992</v>
      </c>
      <c r="H179" s="13">
        <v>91.8</v>
      </c>
      <c r="I179" s="13">
        <v>0.03</v>
      </c>
      <c r="J179" s="13">
        <v>0.02</v>
      </c>
      <c r="K179" s="13">
        <v>0.34</v>
      </c>
      <c r="L179" s="13">
        <v>0</v>
      </c>
      <c r="M179" s="13">
        <v>6.28</v>
      </c>
      <c r="N179" s="13">
        <v>6.68</v>
      </c>
      <c r="O179" s="13">
        <v>19.64</v>
      </c>
      <c r="P179" s="13">
        <v>0.42</v>
      </c>
      <c r="Q179" s="73" t="s">
        <v>30</v>
      </c>
      <c r="R179" s="4"/>
      <c r="S179" s="4"/>
      <c r="T179" s="4"/>
      <c r="U179" s="4"/>
    </row>
    <row r="180" spans="1:22" ht="18.75" x14ac:dyDescent="0.3">
      <c r="A180" s="79"/>
      <c r="B180" s="83"/>
      <c r="C180" s="17" t="s">
        <v>25</v>
      </c>
      <c r="D180" s="17" t="s">
        <v>87</v>
      </c>
      <c r="E180" s="13">
        <v>2.13</v>
      </c>
      <c r="F180" s="13">
        <v>3.78</v>
      </c>
      <c r="G180" s="13">
        <v>7.31</v>
      </c>
      <c r="H180" s="13">
        <v>68</v>
      </c>
      <c r="I180" s="13">
        <v>0.02</v>
      </c>
      <c r="J180" s="13">
        <v>0.01</v>
      </c>
      <c r="K180" s="13">
        <v>0.25</v>
      </c>
      <c r="L180" s="13">
        <v>0</v>
      </c>
      <c r="M180" s="13">
        <v>4.6500000000000004</v>
      </c>
      <c r="N180" s="13">
        <v>4.6500000000000004</v>
      </c>
      <c r="O180" s="13">
        <v>14.55</v>
      </c>
      <c r="P180" s="13">
        <v>0.31</v>
      </c>
      <c r="Q180" s="73"/>
      <c r="R180" s="4"/>
      <c r="S180" s="4"/>
      <c r="T180" s="4"/>
      <c r="U180" s="4"/>
    </row>
    <row r="181" spans="1:22" ht="18.75" customHeight="1" x14ac:dyDescent="0.3">
      <c r="A181" s="79"/>
      <c r="B181" s="72" t="s">
        <v>80</v>
      </c>
      <c r="C181" s="17" t="s">
        <v>16</v>
      </c>
      <c r="D181" s="17" t="s">
        <v>103</v>
      </c>
      <c r="E181" s="13">
        <v>0.13</v>
      </c>
      <c r="F181" s="13">
        <v>0.02</v>
      </c>
      <c r="G181" s="13">
        <v>11.3</v>
      </c>
      <c r="H181" s="13">
        <v>45.5</v>
      </c>
      <c r="I181" s="13">
        <v>0</v>
      </c>
      <c r="J181" s="13">
        <v>0.01</v>
      </c>
      <c r="K181" s="13">
        <v>0</v>
      </c>
      <c r="L181" s="13">
        <v>0.1</v>
      </c>
      <c r="M181" s="13">
        <v>5.4</v>
      </c>
      <c r="N181" s="13">
        <v>0</v>
      </c>
      <c r="O181" s="13">
        <v>0</v>
      </c>
      <c r="P181" s="13">
        <v>0.8</v>
      </c>
      <c r="Q181" s="73" t="s">
        <v>104</v>
      </c>
      <c r="R181" s="4"/>
      <c r="S181" s="4"/>
      <c r="T181" s="4"/>
      <c r="U181" s="4"/>
      <c r="V181" t="s">
        <v>28</v>
      </c>
    </row>
    <row r="182" spans="1:22" ht="18.75" x14ac:dyDescent="0.3">
      <c r="A182" s="79"/>
      <c r="B182" s="72"/>
      <c r="C182" s="17" t="s">
        <v>25</v>
      </c>
      <c r="D182" s="17" t="s">
        <v>105</v>
      </c>
      <c r="E182" s="13">
        <v>7.0000000000000007E-2</v>
      </c>
      <c r="F182" s="13">
        <v>0.01</v>
      </c>
      <c r="G182" s="13">
        <v>7.1</v>
      </c>
      <c r="H182" s="13">
        <v>29</v>
      </c>
      <c r="I182" s="13">
        <v>0</v>
      </c>
      <c r="J182" s="13">
        <v>0.01</v>
      </c>
      <c r="K182" s="13">
        <v>0</v>
      </c>
      <c r="L182" s="13">
        <v>0.1</v>
      </c>
      <c r="M182" s="13">
        <v>5.86</v>
      </c>
      <c r="N182" s="13">
        <v>0</v>
      </c>
      <c r="O182" s="13">
        <v>0</v>
      </c>
      <c r="P182" s="13">
        <v>0.72</v>
      </c>
      <c r="Q182" s="73"/>
      <c r="R182" s="4"/>
      <c r="S182" s="4"/>
      <c r="T182" s="4"/>
      <c r="U182" s="4"/>
    </row>
    <row r="183" spans="1:22" ht="18.75" x14ac:dyDescent="0.3">
      <c r="A183" s="79"/>
      <c r="B183" s="26" t="s">
        <v>36</v>
      </c>
      <c r="C183" s="26" t="s">
        <v>16</v>
      </c>
      <c r="D183" s="26">
        <v>407</v>
      </c>
      <c r="E183" s="27">
        <f t="shared" ref="E183:P183" si="37">E177+E179+E181</f>
        <v>6.12</v>
      </c>
      <c r="F183" s="27">
        <f t="shared" si="37"/>
        <v>9.69</v>
      </c>
      <c r="G183" s="27">
        <f t="shared" si="37"/>
        <v>36.31</v>
      </c>
      <c r="H183" s="27">
        <f t="shared" si="37"/>
        <v>256.45999999999998</v>
      </c>
      <c r="I183" s="27">
        <f t="shared" si="37"/>
        <v>0.13</v>
      </c>
      <c r="J183" s="27">
        <f t="shared" si="37"/>
        <v>0.22</v>
      </c>
      <c r="K183" s="27">
        <f t="shared" si="37"/>
        <v>0.58000000000000007</v>
      </c>
      <c r="L183" s="27">
        <f t="shared" si="37"/>
        <v>0.78</v>
      </c>
      <c r="M183" s="27">
        <f t="shared" si="37"/>
        <v>130.79</v>
      </c>
      <c r="N183" s="27">
        <f t="shared" si="37"/>
        <v>23.97</v>
      </c>
      <c r="O183" s="27">
        <f t="shared" si="37"/>
        <v>172.83999999999997</v>
      </c>
      <c r="P183" s="27">
        <f t="shared" si="37"/>
        <v>1.4</v>
      </c>
      <c r="Q183" s="26"/>
      <c r="R183" s="4"/>
      <c r="S183" s="4"/>
      <c r="T183" s="4"/>
      <c r="U183" s="4"/>
    </row>
    <row r="184" spans="1:22" ht="18.75" x14ac:dyDescent="0.3">
      <c r="A184" s="79"/>
      <c r="B184" s="26" t="s">
        <v>37</v>
      </c>
      <c r="C184" s="26" t="s">
        <v>25</v>
      </c>
      <c r="D184" s="26">
        <v>350</v>
      </c>
      <c r="E184" s="27">
        <f t="shared" ref="E184:P184" si="38">E178+E180+E182</f>
        <v>5.8100000000000005</v>
      </c>
      <c r="F184" s="27">
        <f t="shared" si="38"/>
        <v>7.6</v>
      </c>
      <c r="G184" s="27">
        <f t="shared" si="38"/>
        <v>27.03</v>
      </c>
      <c r="H184" s="27">
        <f t="shared" si="38"/>
        <v>196.3</v>
      </c>
      <c r="I184" s="27">
        <f t="shared" si="38"/>
        <v>0.1</v>
      </c>
      <c r="J184" s="27">
        <f t="shared" si="38"/>
        <v>0.38</v>
      </c>
      <c r="K184" s="27">
        <f t="shared" si="38"/>
        <v>0.45</v>
      </c>
      <c r="L184" s="27">
        <f t="shared" si="38"/>
        <v>0.67999999999999994</v>
      </c>
      <c r="M184" s="27">
        <f t="shared" si="38"/>
        <v>113.73</v>
      </c>
      <c r="N184" s="27">
        <f t="shared" si="38"/>
        <v>19.630000000000003</v>
      </c>
      <c r="O184" s="27">
        <f t="shared" si="38"/>
        <v>142.22</v>
      </c>
      <c r="P184" s="27">
        <f t="shared" si="38"/>
        <v>1.18</v>
      </c>
      <c r="Q184" s="26"/>
      <c r="R184" s="4"/>
      <c r="S184" s="4"/>
      <c r="T184" s="4"/>
      <c r="U184" s="4"/>
    </row>
    <row r="185" spans="1:22" ht="18.75" customHeight="1" x14ac:dyDescent="0.3">
      <c r="A185" s="79" t="s">
        <v>38</v>
      </c>
      <c r="B185" s="85" t="s">
        <v>181</v>
      </c>
      <c r="C185" s="20" t="s">
        <v>16</v>
      </c>
      <c r="D185" s="20" t="s">
        <v>189</v>
      </c>
      <c r="E185" s="21">
        <v>0.4</v>
      </c>
      <c r="F185" s="21">
        <v>0.4</v>
      </c>
      <c r="G185" s="21">
        <v>9.8000000000000007</v>
      </c>
      <c r="H185" s="21">
        <v>44</v>
      </c>
      <c r="I185" s="21">
        <v>0.03</v>
      </c>
      <c r="J185" s="21">
        <v>0.02</v>
      </c>
      <c r="K185" s="21">
        <v>0.3</v>
      </c>
      <c r="L185" s="21">
        <v>10</v>
      </c>
      <c r="M185" s="21">
        <v>16</v>
      </c>
      <c r="N185" s="21">
        <v>9</v>
      </c>
      <c r="O185" s="21">
        <v>11</v>
      </c>
      <c r="P185" s="21">
        <v>2.2000000000000002</v>
      </c>
      <c r="Q185" s="73" t="s">
        <v>39</v>
      </c>
      <c r="R185" s="4"/>
      <c r="S185" s="4"/>
      <c r="T185" s="4"/>
      <c r="U185" s="4"/>
    </row>
    <row r="186" spans="1:22" s="39" customFormat="1" ht="18.75" x14ac:dyDescent="0.3">
      <c r="A186" s="79"/>
      <c r="B186" s="85"/>
      <c r="C186" s="20" t="s">
        <v>25</v>
      </c>
      <c r="D186" s="20" t="s">
        <v>189</v>
      </c>
      <c r="E186" s="21">
        <v>0.4</v>
      </c>
      <c r="F186" s="21">
        <v>0.4</v>
      </c>
      <c r="G186" s="21">
        <v>9.8000000000000007</v>
      </c>
      <c r="H186" s="21">
        <v>44</v>
      </c>
      <c r="I186" s="21">
        <v>0.03</v>
      </c>
      <c r="J186" s="21">
        <v>0.02</v>
      </c>
      <c r="K186" s="21">
        <v>0.3</v>
      </c>
      <c r="L186" s="21">
        <v>10</v>
      </c>
      <c r="M186" s="21">
        <v>16</v>
      </c>
      <c r="N186" s="21">
        <v>9</v>
      </c>
      <c r="O186" s="21">
        <v>11</v>
      </c>
      <c r="P186" s="21">
        <v>2.2000000000000002</v>
      </c>
      <c r="Q186" s="73"/>
      <c r="R186" s="38"/>
      <c r="S186" s="38"/>
      <c r="T186" s="38"/>
      <c r="U186" s="38"/>
    </row>
    <row r="187" spans="1:22" s="39" customFormat="1" ht="17.45" customHeight="1" x14ac:dyDescent="0.3">
      <c r="A187" s="79"/>
      <c r="B187" s="85"/>
      <c r="C187" s="55" t="s">
        <v>16</v>
      </c>
      <c r="D187" s="53">
        <v>200</v>
      </c>
      <c r="E187" s="54">
        <v>1</v>
      </c>
      <c r="F187" s="13">
        <v>0</v>
      </c>
      <c r="G187" s="13">
        <v>20.2</v>
      </c>
      <c r="H187" s="13">
        <v>85.3</v>
      </c>
      <c r="I187" s="21">
        <v>0</v>
      </c>
      <c r="J187" s="21">
        <v>0</v>
      </c>
      <c r="K187" s="21">
        <v>0.11</v>
      </c>
      <c r="L187" s="21">
        <v>0</v>
      </c>
      <c r="M187" s="21">
        <v>17</v>
      </c>
      <c r="N187" s="21">
        <v>9</v>
      </c>
      <c r="O187" s="21">
        <v>12</v>
      </c>
      <c r="P187" s="21">
        <v>2</v>
      </c>
      <c r="Q187" s="73" t="s">
        <v>40</v>
      </c>
      <c r="R187" s="38"/>
      <c r="S187" s="38"/>
      <c r="T187" s="38"/>
      <c r="U187" s="38"/>
    </row>
    <row r="188" spans="1:22" s="39" customFormat="1" ht="18.75" x14ac:dyDescent="0.3">
      <c r="A188" s="79"/>
      <c r="B188" s="85"/>
      <c r="C188" s="20" t="s">
        <v>25</v>
      </c>
      <c r="D188" s="53" t="s">
        <v>202</v>
      </c>
      <c r="E188" s="54">
        <v>1</v>
      </c>
      <c r="F188" s="13">
        <v>0</v>
      </c>
      <c r="G188" s="13">
        <v>20.2</v>
      </c>
      <c r="H188" s="13">
        <v>85.3</v>
      </c>
      <c r="I188" s="21">
        <v>0</v>
      </c>
      <c r="J188" s="21">
        <v>0</v>
      </c>
      <c r="K188" s="21">
        <v>0.11</v>
      </c>
      <c r="L188" s="21">
        <v>0</v>
      </c>
      <c r="M188" s="21">
        <v>17</v>
      </c>
      <c r="N188" s="21">
        <v>9</v>
      </c>
      <c r="O188" s="21">
        <v>12</v>
      </c>
      <c r="P188" s="21">
        <v>2</v>
      </c>
      <c r="Q188" s="73"/>
      <c r="R188" s="38"/>
      <c r="S188" s="38"/>
      <c r="T188" s="38"/>
      <c r="U188" s="38"/>
    </row>
    <row r="189" spans="1:22" ht="19.5" customHeight="1" x14ac:dyDescent="0.3">
      <c r="A189" s="79" t="s">
        <v>41</v>
      </c>
      <c r="B189" s="101" t="s">
        <v>166</v>
      </c>
      <c r="C189" s="61" t="s">
        <v>16</v>
      </c>
      <c r="D189" s="61">
        <v>50</v>
      </c>
      <c r="E189" s="62">
        <v>0.7</v>
      </c>
      <c r="F189" s="62">
        <v>2.35</v>
      </c>
      <c r="G189" s="62">
        <v>3.85</v>
      </c>
      <c r="H189" s="62">
        <v>39</v>
      </c>
      <c r="I189" s="62">
        <v>8.0000000000000002E-3</v>
      </c>
      <c r="J189" s="62">
        <v>8.0000000000000002E-3</v>
      </c>
      <c r="K189" s="62">
        <v>0.35</v>
      </c>
      <c r="L189" s="62">
        <v>5</v>
      </c>
      <c r="M189" s="62">
        <v>11.5</v>
      </c>
      <c r="N189" s="62">
        <v>7</v>
      </c>
      <c r="O189" s="62">
        <v>21</v>
      </c>
      <c r="P189" s="62">
        <v>0.3</v>
      </c>
      <c r="Q189" s="74" t="s">
        <v>107</v>
      </c>
      <c r="R189" s="4"/>
      <c r="S189" s="4" t="s">
        <v>28</v>
      </c>
      <c r="T189" s="4"/>
      <c r="U189" s="4"/>
    </row>
    <row r="190" spans="1:22" ht="20.100000000000001" customHeight="1" x14ac:dyDescent="0.3">
      <c r="A190" s="79"/>
      <c r="B190" s="102"/>
      <c r="C190" s="61" t="s">
        <v>25</v>
      </c>
      <c r="D190" s="61">
        <v>30</v>
      </c>
      <c r="E190" s="62">
        <v>0.6</v>
      </c>
      <c r="F190" s="62">
        <v>1.38</v>
      </c>
      <c r="G190" s="62">
        <v>3.7</v>
      </c>
      <c r="H190" s="62">
        <v>30.03</v>
      </c>
      <c r="I190" s="62">
        <v>5.0000000000000001E-3</v>
      </c>
      <c r="J190" s="62">
        <v>5.0000000000000001E-3</v>
      </c>
      <c r="K190" s="62">
        <v>0.21</v>
      </c>
      <c r="L190" s="62">
        <v>3</v>
      </c>
      <c r="M190" s="62">
        <v>6.9</v>
      </c>
      <c r="N190" s="62">
        <v>4.2</v>
      </c>
      <c r="O190" s="62">
        <v>12.6</v>
      </c>
      <c r="P190" s="62">
        <v>0.18</v>
      </c>
      <c r="Q190" s="74"/>
      <c r="R190" s="4" t="s">
        <v>28</v>
      </c>
      <c r="S190" s="4"/>
      <c r="T190" s="4"/>
      <c r="U190" s="4"/>
    </row>
    <row r="191" spans="1:22" ht="18.75" customHeight="1" x14ac:dyDescent="0.3">
      <c r="A191" s="79"/>
      <c r="B191" s="72" t="s">
        <v>108</v>
      </c>
      <c r="C191" s="17" t="s">
        <v>16</v>
      </c>
      <c r="D191" s="17">
        <v>200</v>
      </c>
      <c r="E191" s="13">
        <v>1.45</v>
      </c>
      <c r="F191" s="13">
        <v>3.93</v>
      </c>
      <c r="G191" s="13">
        <v>10.199999999999999</v>
      </c>
      <c r="H191" s="13">
        <v>85</v>
      </c>
      <c r="I191" s="13">
        <v>0.05</v>
      </c>
      <c r="J191" s="13">
        <v>0.05</v>
      </c>
      <c r="K191" s="13">
        <v>0.8</v>
      </c>
      <c r="L191" s="13">
        <v>16.88</v>
      </c>
      <c r="M191" s="13">
        <v>40</v>
      </c>
      <c r="N191" s="13">
        <v>18.399999999999999</v>
      </c>
      <c r="O191" s="13">
        <v>74.400000000000006</v>
      </c>
      <c r="P191" s="13">
        <v>0.68</v>
      </c>
      <c r="Q191" s="73" t="s">
        <v>109</v>
      </c>
      <c r="R191" s="40"/>
      <c r="S191" s="41"/>
      <c r="T191" s="41"/>
      <c r="U191" s="4"/>
    </row>
    <row r="192" spans="1:22" ht="18.75" x14ac:dyDescent="0.3">
      <c r="A192" s="79"/>
      <c r="B192" s="72"/>
      <c r="C192" s="17" t="s">
        <v>25</v>
      </c>
      <c r="D192" s="17">
        <v>150</v>
      </c>
      <c r="E192" s="13">
        <v>1.0900000000000001</v>
      </c>
      <c r="F192" s="13">
        <v>2.95</v>
      </c>
      <c r="G192" s="13">
        <v>7.65</v>
      </c>
      <c r="H192" s="13">
        <v>61.5</v>
      </c>
      <c r="I192" s="13">
        <v>4.4999999999999998E-2</v>
      </c>
      <c r="J192" s="13">
        <v>4.4999999999999998E-2</v>
      </c>
      <c r="K192" s="13">
        <v>0.72</v>
      </c>
      <c r="L192" s="13">
        <v>15.2</v>
      </c>
      <c r="M192" s="13">
        <v>36</v>
      </c>
      <c r="N192" s="13">
        <v>16.559999999999999</v>
      </c>
      <c r="O192" s="13">
        <v>66.959999999999994</v>
      </c>
      <c r="P192" s="13">
        <v>0.61</v>
      </c>
      <c r="Q192" s="73"/>
      <c r="R192" s="42"/>
      <c r="S192" s="4"/>
      <c r="T192" s="4"/>
      <c r="U192" s="4"/>
    </row>
    <row r="193" spans="1:21" ht="18.75" customHeight="1" x14ac:dyDescent="0.3">
      <c r="A193" s="79"/>
      <c r="B193" s="84" t="s">
        <v>110</v>
      </c>
      <c r="C193" s="17" t="s">
        <v>16</v>
      </c>
      <c r="D193" s="17">
        <v>20</v>
      </c>
      <c r="E193" s="13">
        <v>1.2</v>
      </c>
      <c r="F193" s="13">
        <v>0.8</v>
      </c>
      <c r="G193" s="13">
        <v>8.4</v>
      </c>
      <c r="H193" s="13">
        <v>43.1</v>
      </c>
      <c r="I193" s="13">
        <v>0.03</v>
      </c>
      <c r="J193" s="13">
        <v>0.01</v>
      </c>
      <c r="K193" s="13">
        <v>0.32</v>
      </c>
      <c r="L193" s="13">
        <v>0.04</v>
      </c>
      <c r="M193" s="13">
        <v>4.3600000000000003</v>
      </c>
      <c r="N193" s="13">
        <v>1.8</v>
      </c>
      <c r="O193" s="13">
        <v>16.260000000000002</v>
      </c>
      <c r="P193" s="13">
        <v>0.16</v>
      </c>
      <c r="Q193" s="73" t="s">
        <v>111</v>
      </c>
      <c r="R193" s="42"/>
      <c r="S193" s="4"/>
      <c r="T193" s="4"/>
      <c r="U193" s="4"/>
    </row>
    <row r="194" spans="1:21" ht="20.100000000000001" customHeight="1" x14ac:dyDescent="0.3">
      <c r="A194" s="79"/>
      <c r="B194" s="84"/>
      <c r="C194" s="17" t="s">
        <v>25</v>
      </c>
      <c r="D194" s="17">
        <v>20</v>
      </c>
      <c r="E194" s="13">
        <v>1.2</v>
      </c>
      <c r="F194" s="13">
        <v>0.8</v>
      </c>
      <c r="G194" s="13">
        <v>8.4</v>
      </c>
      <c r="H194" s="13">
        <v>43.1</v>
      </c>
      <c r="I194" s="13">
        <v>0.03</v>
      </c>
      <c r="J194" s="13">
        <v>0.01</v>
      </c>
      <c r="K194" s="13">
        <v>0.32</v>
      </c>
      <c r="L194" s="13">
        <v>0.04</v>
      </c>
      <c r="M194" s="13">
        <v>4.3600000000000003</v>
      </c>
      <c r="N194" s="13">
        <v>1.8</v>
      </c>
      <c r="O194" s="13">
        <v>16.260000000000002</v>
      </c>
      <c r="P194" s="13">
        <v>0.16</v>
      </c>
      <c r="Q194" s="73"/>
      <c r="R194" s="42"/>
      <c r="S194" s="4"/>
      <c r="T194" s="4"/>
      <c r="U194" s="4"/>
    </row>
    <row r="195" spans="1:21" ht="18.75" customHeight="1" x14ac:dyDescent="0.3">
      <c r="A195" s="79"/>
      <c r="B195" s="72" t="s">
        <v>174</v>
      </c>
      <c r="C195" s="17" t="s">
        <v>16</v>
      </c>
      <c r="D195" s="17" t="s">
        <v>175</v>
      </c>
      <c r="E195" s="13">
        <v>13.76</v>
      </c>
      <c r="F195" s="13">
        <v>7.56</v>
      </c>
      <c r="G195" s="13">
        <v>21.41</v>
      </c>
      <c r="H195" s="13">
        <v>208.76</v>
      </c>
      <c r="I195" s="13">
        <v>0.11</v>
      </c>
      <c r="J195" s="13">
        <v>0.3</v>
      </c>
      <c r="K195" s="13">
        <v>2.59</v>
      </c>
      <c r="L195" s="13">
        <v>9.61</v>
      </c>
      <c r="M195" s="13">
        <v>26.29</v>
      </c>
      <c r="N195" s="13">
        <v>0.45</v>
      </c>
      <c r="O195" s="13">
        <v>31.5</v>
      </c>
      <c r="P195" s="13">
        <v>0.96</v>
      </c>
      <c r="Q195" s="73" t="s">
        <v>176</v>
      </c>
      <c r="R195" s="22"/>
      <c r="S195" s="23"/>
      <c r="T195" s="23"/>
      <c r="U195" s="4"/>
    </row>
    <row r="196" spans="1:21" ht="18.75" x14ac:dyDescent="0.3">
      <c r="A196" s="79"/>
      <c r="B196" s="72"/>
      <c r="C196" s="17" t="s">
        <v>25</v>
      </c>
      <c r="D196" s="17" t="s">
        <v>177</v>
      </c>
      <c r="E196" s="13">
        <v>11.01</v>
      </c>
      <c r="F196" s="13">
        <v>6.05</v>
      </c>
      <c r="G196" s="13">
        <v>17.13</v>
      </c>
      <c r="H196" s="13">
        <v>167.01</v>
      </c>
      <c r="I196" s="13">
        <v>0.09</v>
      </c>
      <c r="J196" s="13">
        <v>0.24</v>
      </c>
      <c r="K196" s="13">
        <v>1.85</v>
      </c>
      <c r="L196" s="13">
        <v>7.69</v>
      </c>
      <c r="M196" s="13">
        <v>21.03</v>
      </c>
      <c r="N196" s="13">
        <v>0.32</v>
      </c>
      <c r="O196" s="13">
        <v>22.5</v>
      </c>
      <c r="P196" s="13">
        <v>0.77</v>
      </c>
      <c r="Q196" s="73"/>
      <c r="R196" s="22"/>
      <c r="S196" s="23"/>
      <c r="T196" s="23"/>
      <c r="U196" s="4"/>
    </row>
    <row r="197" spans="1:21" ht="0.75" customHeight="1" x14ac:dyDescent="0.3">
      <c r="A197" s="79"/>
      <c r="B197" s="72"/>
      <c r="C197" s="17"/>
      <c r="D197" s="17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73"/>
      <c r="R197" s="4"/>
      <c r="S197" s="4"/>
      <c r="T197" s="4"/>
      <c r="U197" s="4"/>
    </row>
    <row r="198" spans="1:21" ht="18.75" hidden="1" x14ac:dyDescent="0.3">
      <c r="A198" s="79"/>
      <c r="B198" s="72"/>
      <c r="C198" s="17"/>
      <c r="D198" s="17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73"/>
      <c r="R198" s="4"/>
      <c r="S198" s="4"/>
      <c r="T198" s="4"/>
      <c r="U198" s="4"/>
    </row>
    <row r="199" spans="1:21" ht="18.75" customHeight="1" x14ac:dyDescent="0.3">
      <c r="A199" s="79"/>
      <c r="B199" s="72" t="s">
        <v>65</v>
      </c>
      <c r="C199" s="17" t="s">
        <v>16</v>
      </c>
      <c r="D199" s="17">
        <v>180</v>
      </c>
      <c r="E199" s="13">
        <v>0.5</v>
      </c>
      <c r="F199" s="13">
        <v>0</v>
      </c>
      <c r="G199" s="13">
        <v>24.66</v>
      </c>
      <c r="H199" s="13">
        <v>100.66</v>
      </c>
      <c r="I199" s="13">
        <v>0</v>
      </c>
      <c r="J199" s="13">
        <v>0</v>
      </c>
      <c r="K199" s="13">
        <v>9.9000000000000005E-2</v>
      </c>
      <c r="L199" s="13">
        <v>0</v>
      </c>
      <c r="M199" s="13">
        <v>15.3</v>
      </c>
      <c r="N199" s="13">
        <v>29.7</v>
      </c>
      <c r="O199" s="13">
        <v>81.900000000000006</v>
      </c>
      <c r="P199" s="13">
        <v>2.52</v>
      </c>
      <c r="Q199" s="73" t="s">
        <v>66</v>
      </c>
      <c r="R199" s="4"/>
      <c r="S199" s="4"/>
      <c r="T199" s="4"/>
      <c r="U199" s="4"/>
    </row>
    <row r="200" spans="1:21" ht="18.75" x14ac:dyDescent="0.3">
      <c r="A200" s="79"/>
      <c r="B200" s="72"/>
      <c r="C200" s="17" t="s">
        <v>25</v>
      </c>
      <c r="D200" s="17">
        <v>150</v>
      </c>
      <c r="E200" s="13">
        <v>0.42</v>
      </c>
      <c r="F200" s="13">
        <v>0</v>
      </c>
      <c r="G200" s="13">
        <v>20.5</v>
      </c>
      <c r="H200" s="13">
        <v>83.88</v>
      </c>
      <c r="I200" s="13">
        <v>0</v>
      </c>
      <c r="J200" s="13">
        <v>0</v>
      </c>
      <c r="K200" s="13">
        <v>8.3000000000000004E-2</v>
      </c>
      <c r="L200" s="13">
        <v>0</v>
      </c>
      <c r="M200" s="13">
        <v>12.75</v>
      </c>
      <c r="N200" s="13">
        <v>24.75</v>
      </c>
      <c r="O200" s="13">
        <v>68.25</v>
      </c>
      <c r="P200" s="13">
        <v>2.1</v>
      </c>
      <c r="Q200" s="73"/>
      <c r="R200" s="4"/>
      <c r="S200" s="4"/>
      <c r="T200" s="4"/>
      <c r="U200" s="4"/>
    </row>
    <row r="201" spans="1:21" ht="18.75" customHeight="1" x14ac:dyDescent="0.3">
      <c r="A201" s="79"/>
      <c r="B201" s="99" t="s">
        <v>43</v>
      </c>
      <c r="C201" s="17" t="s">
        <v>16</v>
      </c>
      <c r="D201" s="17">
        <v>20</v>
      </c>
      <c r="E201" s="13">
        <v>1.52</v>
      </c>
      <c r="F201" s="13">
        <v>0.16</v>
      </c>
      <c r="G201" s="13">
        <v>9.84</v>
      </c>
      <c r="H201" s="13">
        <v>47</v>
      </c>
      <c r="I201" s="13">
        <f t="shared" ref="I201:P201" si="39">I202*2</f>
        <v>3.2000000000000001E-2</v>
      </c>
      <c r="J201" s="13">
        <f t="shared" si="39"/>
        <v>0.02</v>
      </c>
      <c r="K201" s="13">
        <f t="shared" si="39"/>
        <v>0.32</v>
      </c>
      <c r="L201" s="13">
        <f t="shared" si="39"/>
        <v>0</v>
      </c>
      <c r="M201" s="13">
        <f t="shared" si="39"/>
        <v>4.5999999999999996</v>
      </c>
      <c r="N201" s="13">
        <f t="shared" si="39"/>
        <v>6.6</v>
      </c>
      <c r="O201" s="13">
        <f t="shared" si="39"/>
        <v>17.399999999999999</v>
      </c>
      <c r="P201" s="13">
        <f t="shared" si="39"/>
        <v>0.4</v>
      </c>
      <c r="Q201" s="73" t="s">
        <v>44</v>
      </c>
      <c r="R201" s="4"/>
      <c r="S201" s="4"/>
      <c r="T201" s="4"/>
      <c r="U201" s="4"/>
    </row>
    <row r="202" spans="1:21" ht="18.75" x14ac:dyDescent="0.3">
      <c r="A202" s="79"/>
      <c r="B202" s="99"/>
      <c r="C202" s="43" t="s">
        <v>25</v>
      </c>
      <c r="D202" s="17">
        <v>10</v>
      </c>
      <c r="E202" s="13">
        <v>0.76</v>
      </c>
      <c r="F202" s="13">
        <v>0.08</v>
      </c>
      <c r="G202" s="13">
        <v>4.92</v>
      </c>
      <c r="H202" s="13">
        <v>23.5</v>
      </c>
      <c r="I202" s="13">
        <v>1.6E-2</v>
      </c>
      <c r="J202" s="13">
        <v>0.01</v>
      </c>
      <c r="K202" s="13">
        <v>0.16</v>
      </c>
      <c r="L202" s="13">
        <v>0</v>
      </c>
      <c r="M202" s="13">
        <v>2.2999999999999998</v>
      </c>
      <c r="N202" s="13">
        <v>3.3</v>
      </c>
      <c r="O202" s="13">
        <v>8.6999999999999993</v>
      </c>
      <c r="P202" s="13">
        <v>0.2</v>
      </c>
      <c r="Q202" s="73"/>
      <c r="R202" s="4"/>
      <c r="S202" s="4"/>
      <c r="T202" s="4"/>
      <c r="U202" s="4" t="s">
        <v>28</v>
      </c>
    </row>
    <row r="203" spans="1:21" ht="18.75" customHeight="1" x14ac:dyDescent="0.3">
      <c r="A203" s="79"/>
      <c r="B203" s="84" t="s">
        <v>45</v>
      </c>
      <c r="C203" s="17" t="s">
        <v>16</v>
      </c>
      <c r="D203" s="17">
        <v>37</v>
      </c>
      <c r="E203" s="13">
        <v>2.4700000000000002</v>
      </c>
      <c r="F203" s="13">
        <v>0.45</v>
      </c>
      <c r="G203" s="13">
        <v>12.52</v>
      </c>
      <c r="H203" s="13">
        <v>65.25</v>
      </c>
      <c r="I203" s="13">
        <v>1.94</v>
      </c>
      <c r="J203" s="13">
        <v>3.6999999999999998E-2</v>
      </c>
      <c r="K203" s="13">
        <v>0.26</v>
      </c>
      <c r="L203" s="13">
        <v>0</v>
      </c>
      <c r="M203" s="13">
        <v>13.95</v>
      </c>
      <c r="N203" s="13">
        <v>17.39</v>
      </c>
      <c r="O203" s="13">
        <v>58.46</v>
      </c>
      <c r="P203" s="13">
        <v>1.44</v>
      </c>
      <c r="Q203" s="73" t="s">
        <v>46</v>
      </c>
      <c r="R203" s="4"/>
      <c r="S203" s="4"/>
      <c r="T203" s="4"/>
      <c r="U203" s="4"/>
    </row>
    <row r="204" spans="1:21" ht="18.75" x14ac:dyDescent="0.3">
      <c r="A204" s="79"/>
      <c r="B204" s="84"/>
      <c r="C204" s="17" t="s">
        <v>25</v>
      </c>
      <c r="D204" s="17">
        <v>30</v>
      </c>
      <c r="E204" s="13">
        <v>1.98</v>
      </c>
      <c r="F204" s="13">
        <v>0.36</v>
      </c>
      <c r="G204" s="13">
        <v>10.02</v>
      </c>
      <c r="H204" s="13">
        <v>52.2</v>
      </c>
      <c r="I204" s="13">
        <v>1.6</v>
      </c>
      <c r="J204" s="13">
        <v>0.03</v>
      </c>
      <c r="K204" s="13">
        <v>0.21</v>
      </c>
      <c r="L204" s="13">
        <v>0</v>
      </c>
      <c r="M204" s="13">
        <v>10.5</v>
      </c>
      <c r="N204" s="13">
        <v>14.1</v>
      </c>
      <c r="O204" s="13">
        <v>47.4</v>
      </c>
      <c r="P204" s="13">
        <v>1.17</v>
      </c>
      <c r="Q204" s="73"/>
      <c r="R204" s="4"/>
      <c r="S204" s="4"/>
      <c r="T204" s="4"/>
      <c r="U204" s="4"/>
    </row>
    <row r="205" spans="1:21" ht="18.75" x14ac:dyDescent="0.3">
      <c r="A205" s="79"/>
      <c r="B205" s="26" t="s">
        <v>36</v>
      </c>
      <c r="C205" s="26" t="s">
        <v>16</v>
      </c>
      <c r="D205" s="26">
        <v>707</v>
      </c>
      <c r="E205" s="27">
        <f t="shared" ref="E205:P205" si="40">E189+E191+E193+E195+E197+E199+E201+E203</f>
        <v>21.599999999999998</v>
      </c>
      <c r="F205" s="27">
        <f t="shared" si="40"/>
        <v>15.25</v>
      </c>
      <c r="G205" s="27">
        <f t="shared" si="40"/>
        <v>90.88</v>
      </c>
      <c r="H205" s="27">
        <f t="shared" si="40"/>
        <v>588.77</v>
      </c>
      <c r="I205" s="27">
        <f t="shared" si="40"/>
        <v>2.17</v>
      </c>
      <c r="J205" s="27">
        <f t="shared" si="40"/>
        <v>0.42499999999999999</v>
      </c>
      <c r="K205" s="27">
        <f t="shared" si="40"/>
        <v>4.7389999999999999</v>
      </c>
      <c r="L205" s="27">
        <f t="shared" si="40"/>
        <v>31.529999999999998</v>
      </c>
      <c r="M205" s="27">
        <f t="shared" si="40"/>
        <v>116</v>
      </c>
      <c r="N205" s="27">
        <f t="shared" si="40"/>
        <v>81.34</v>
      </c>
      <c r="O205" s="27">
        <f t="shared" si="40"/>
        <v>300.92</v>
      </c>
      <c r="P205" s="27">
        <f t="shared" si="40"/>
        <v>6.4599999999999991</v>
      </c>
      <c r="Q205" s="26"/>
      <c r="R205" s="4"/>
      <c r="S205" s="4"/>
      <c r="T205" s="4"/>
      <c r="U205" s="4"/>
    </row>
    <row r="206" spans="1:21" ht="18.75" x14ac:dyDescent="0.3">
      <c r="A206" s="79"/>
      <c r="B206" s="44" t="s">
        <v>37</v>
      </c>
      <c r="C206" s="44" t="s">
        <v>25</v>
      </c>
      <c r="D206" s="26">
        <v>550</v>
      </c>
      <c r="E206" s="27">
        <f t="shared" ref="E206:P206" si="41">E190+E192+E194+E196+E198+E200+E202+E204</f>
        <v>17.059999999999999</v>
      </c>
      <c r="F206" s="27">
        <f t="shared" si="41"/>
        <v>11.62</v>
      </c>
      <c r="G206" s="27">
        <f t="shared" si="41"/>
        <v>72.319999999999993</v>
      </c>
      <c r="H206" s="27">
        <f t="shared" si="41"/>
        <v>461.21999999999997</v>
      </c>
      <c r="I206" s="27">
        <f t="shared" si="41"/>
        <v>1.786</v>
      </c>
      <c r="J206" s="27">
        <f t="shared" si="41"/>
        <v>0.33999999999999997</v>
      </c>
      <c r="K206" s="27">
        <f t="shared" si="41"/>
        <v>3.5530000000000004</v>
      </c>
      <c r="L206" s="27">
        <f t="shared" si="41"/>
        <v>25.93</v>
      </c>
      <c r="M206" s="27">
        <f t="shared" si="41"/>
        <v>93.839999999999989</v>
      </c>
      <c r="N206" s="27">
        <f t="shared" si="41"/>
        <v>65.029999999999987</v>
      </c>
      <c r="O206" s="27">
        <f t="shared" si="41"/>
        <v>242.67</v>
      </c>
      <c r="P206" s="27">
        <f t="shared" si="41"/>
        <v>5.19</v>
      </c>
      <c r="Q206" s="44"/>
      <c r="R206" s="4" t="s">
        <v>28</v>
      </c>
      <c r="S206" s="4"/>
      <c r="T206" s="4"/>
      <c r="U206" s="4"/>
    </row>
    <row r="207" spans="1:21" ht="18.75" customHeight="1" x14ac:dyDescent="0.3">
      <c r="A207" s="79" t="s">
        <v>47</v>
      </c>
      <c r="B207" s="72" t="s">
        <v>112</v>
      </c>
      <c r="C207" s="17" t="s">
        <v>16</v>
      </c>
      <c r="D207" s="17">
        <v>60</v>
      </c>
      <c r="E207" s="13">
        <v>4.6900000000000004</v>
      </c>
      <c r="F207" s="13">
        <v>4.1399999999999997</v>
      </c>
      <c r="G207" s="13">
        <v>30.28</v>
      </c>
      <c r="H207" s="13">
        <v>177.19</v>
      </c>
      <c r="I207" s="13">
        <v>0.08</v>
      </c>
      <c r="J207" s="13">
        <v>0.06</v>
      </c>
      <c r="K207" s="13">
        <v>1.03</v>
      </c>
      <c r="L207" s="13">
        <v>0.06</v>
      </c>
      <c r="M207" s="13">
        <v>20.73</v>
      </c>
      <c r="N207" s="13">
        <v>0</v>
      </c>
      <c r="O207" s="13">
        <v>55.6</v>
      </c>
      <c r="P207" s="13">
        <v>0.57999999999999996</v>
      </c>
      <c r="Q207" s="73" t="s">
        <v>113</v>
      </c>
      <c r="R207" s="4"/>
      <c r="S207" s="4" t="s">
        <v>28</v>
      </c>
      <c r="T207" s="4"/>
      <c r="U207" s="4"/>
    </row>
    <row r="208" spans="1:21" ht="18.75" x14ac:dyDescent="0.3">
      <c r="A208" s="79"/>
      <c r="B208" s="72"/>
      <c r="C208" s="17" t="s">
        <v>25</v>
      </c>
      <c r="D208" s="17">
        <v>60</v>
      </c>
      <c r="E208" s="13">
        <v>4.6900000000000004</v>
      </c>
      <c r="F208" s="13">
        <v>4.1399999999999997</v>
      </c>
      <c r="G208" s="13">
        <v>30.28</v>
      </c>
      <c r="H208" s="13">
        <v>177.19</v>
      </c>
      <c r="I208" s="13">
        <v>0.08</v>
      </c>
      <c r="J208" s="13">
        <v>0.06</v>
      </c>
      <c r="K208" s="13">
        <v>1.03</v>
      </c>
      <c r="L208" s="13">
        <v>0.06</v>
      </c>
      <c r="M208" s="13">
        <v>20.73</v>
      </c>
      <c r="N208" s="13">
        <v>0</v>
      </c>
      <c r="O208" s="13">
        <v>55.6</v>
      </c>
      <c r="P208" s="13">
        <v>0.57999999999999996</v>
      </c>
      <c r="Q208" s="73"/>
      <c r="R208" s="4"/>
      <c r="S208" s="4"/>
      <c r="T208" s="4"/>
      <c r="U208" s="4"/>
    </row>
    <row r="209" spans="1:21" ht="18.75" customHeight="1" x14ac:dyDescent="0.3">
      <c r="A209" s="79"/>
      <c r="B209" s="72" t="s">
        <v>192</v>
      </c>
      <c r="C209" s="17" t="s">
        <v>16</v>
      </c>
      <c r="D209" s="17">
        <v>200</v>
      </c>
      <c r="E209" s="13">
        <v>6.11</v>
      </c>
      <c r="F209" s="13">
        <v>5.44</v>
      </c>
      <c r="G209" s="13">
        <v>10.11</v>
      </c>
      <c r="H209" s="13">
        <v>113.3</v>
      </c>
      <c r="I209" s="13">
        <v>0.08</v>
      </c>
      <c r="J209" s="13">
        <v>0.32</v>
      </c>
      <c r="K209" s="13">
        <v>0.21</v>
      </c>
      <c r="L209" s="13">
        <v>2.73</v>
      </c>
      <c r="M209" s="13">
        <v>252.8</v>
      </c>
      <c r="N209" s="13">
        <v>24.46</v>
      </c>
      <c r="O209" s="13">
        <v>189.6</v>
      </c>
      <c r="P209" s="13">
        <v>0.21</v>
      </c>
      <c r="Q209" s="73" t="s">
        <v>76</v>
      </c>
      <c r="R209" s="4"/>
      <c r="S209" s="4"/>
      <c r="T209" s="4"/>
      <c r="U209" s="4"/>
    </row>
    <row r="210" spans="1:21" ht="18.75" x14ac:dyDescent="0.3">
      <c r="A210" s="79"/>
      <c r="B210" s="72"/>
      <c r="C210" s="17" t="s">
        <v>25</v>
      </c>
      <c r="D210" s="17">
        <v>150</v>
      </c>
      <c r="E210" s="13">
        <v>4.58</v>
      </c>
      <c r="F210" s="13">
        <v>4.08</v>
      </c>
      <c r="G210" s="13">
        <v>7.58</v>
      </c>
      <c r="H210" s="13">
        <v>85</v>
      </c>
      <c r="I210" s="13">
        <v>0.06</v>
      </c>
      <c r="J210" s="13">
        <v>0.24</v>
      </c>
      <c r="K210" s="13">
        <v>0.16</v>
      </c>
      <c r="L210" s="13">
        <v>2.0499999999999998</v>
      </c>
      <c r="M210" s="13">
        <v>189.6</v>
      </c>
      <c r="N210" s="13">
        <v>22.1</v>
      </c>
      <c r="O210" s="13">
        <v>142.19999999999999</v>
      </c>
      <c r="P210" s="13">
        <v>0.16</v>
      </c>
      <c r="Q210" s="73"/>
      <c r="R210" s="4"/>
      <c r="S210" s="4"/>
      <c r="T210" s="4"/>
      <c r="U210" s="4"/>
    </row>
    <row r="211" spans="1:21" ht="18.75" x14ac:dyDescent="0.3">
      <c r="A211" s="79"/>
      <c r="B211" s="26" t="s">
        <v>36</v>
      </c>
      <c r="C211" s="26" t="s">
        <v>16</v>
      </c>
      <c r="D211" s="26">
        <v>260</v>
      </c>
      <c r="E211" s="27">
        <f t="shared" ref="E211:P211" si="42">E207+E209</f>
        <v>10.8</v>
      </c>
      <c r="F211" s="27">
        <f t="shared" si="42"/>
        <v>9.58</v>
      </c>
      <c r="G211" s="27">
        <f t="shared" si="42"/>
        <v>40.39</v>
      </c>
      <c r="H211" s="27">
        <f t="shared" si="42"/>
        <v>290.49</v>
      </c>
      <c r="I211" s="27">
        <f t="shared" si="42"/>
        <v>0.16</v>
      </c>
      <c r="J211" s="27">
        <f t="shared" si="42"/>
        <v>0.38</v>
      </c>
      <c r="K211" s="27">
        <f t="shared" si="42"/>
        <v>1.24</v>
      </c>
      <c r="L211" s="27">
        <f t="shared" si="42"/>
        <v>2.79</v>
      </c>
      <c r="M211" s="27">
        <f t="shared" si="42"/>
        <v>273.53000000000003</v>
      </c>
      <c r="N211" s="27">
        <f t="shared" si="42"/>
        <v>24.46</v>
      </c>
      <c r="O211" s="27">
        <f t="shared" si="42"/>
        <v>245.2</v>
      </c>
      <c r="P211" s="27">
        <f t="shared" si="42"/>
        <v>0.78999999999999992</v>
      </c>
      <c r="Q211" s="26"/>
      <c r="R211" s="4"/>
      <c r="S211" s="4"/>
      <c r="T211" s="4"/>
      <c r="U211" s="4"/>
    </row>
    <row r="212" spans="1:21" ht="18.75" x14ac:dyDescent="0.3">
      <c r="A212" s="79"/>
      <c r="B212" s="26" t="s">
        <v>37</v>
      </c>
      <c r="C212" s="26" t="s">
        <v>25</v>
      </c>
      <c r="D212" s="26">
        <v>210</v>
      </c>
      <c r="E212" s="27">
        <f t="shared" ref="E212:P212" si="43">E208+E210</f>
        <v>9.27</v>
      </c>
      <c r="F212" s="27">
        <f t="shared" si="43"/>
        <v>8.2199999999999989</v>
      </c>
      <c r="G212" s="27">
        <f t="shared" si="43"/>
        <v>37.86</v>
      </c>
      <c r="H212" s="27">
        <f t="shared" si="43"/>
        <v>262.19</v>
      </c>
      <c r="I212" s="27">
        <f t="shared" si="43"/>
        <v>0.14000000000000001</v>
      </c>
      <c r="J212" s="27">
        <f t="shared" si="43"/>
        <v>0.3</v>
      </c>
      <c r="K212" s="27">
        <f t="shared" si="43"/>
        <v>1.19</v>
      </c>
      <c r="L212" s="27">
        <f t="shared" si="43"/>
        <v>2.11</v>
      </c>
      <c r="M212" s="27">
        <f t="shared" si="43"/>
        <v>210.32999999999998</v>
      </c>
      <c r="N212" s="27">
        <f t="shared" si="43"/>
        <v>22.1</v>
      </c>
      <c r="O212" s="27">
        <f t="shared" si="43"/>
        <v>197.79999999999998</v>
      </c>
      <c r="P212" s="27">
        <f t="shared" si="43"/>
        <v>0.74</v>
      </c>
      <c r="Q212" s="26"/>
      <c r="R212" s="4"/>
      <c r="S212" s="4"/>
      <c r="T212" s="4"/>
      <c r="U212" s="4"/>
    </row>
    <row r="213" spans="1:21" ht="18.75" x14ac:dyDescent="0.3">
      <c r="A213" s="92"/>
      <c r="B213" s="26" t="s">
        <v>51</v>
      </c>
      <c r="C213" s="26" t="s">
        <v>16</v>
      </c>
      <c r="D213" s="26">
        <f t="shared" ref="D213:P213" si="44">D183+D205+D211</f>
        <v>1374</v>
      </c>
      <c r="E213" s="27">
        <f t="shared" si="44"/>
        <v>38.519999999999996</v>
      </c>
      <c r="F213" s="27">
        <f t="shared" si="44"/>
        <v>34.519999999999996</v>
      </c>
      <c r="G213" s="27">
        <f t="shared" si="44"/>
        <v>167.57999999999998</v>
      </c>
      <c r="H213" s="27">
        <f t="shared" si="44"/>
        <v>1135.72</v>
      </c>
      <c r="I213" s="27">
        <f t="shared" si="44"/>
        <v>2.46</v>
      </c>
      <c r="J213" s="27">
        <f t="shared" si="44"/>
        <v>1.0249999999999999</v>
      </c>
      <c r="K213" s="27">
        <f t="shared" si="44"/>
        <v>6.5590000000000002</v>
      </c>
      <c r="L213" s="27">
        <f t="shared" si="44"/>
        <v>35.099999999999994</v>
      </c>
      <c r="M213" s="27">
        <f t="shared" si="44"/>
        <v>520.32000000000005</v>
      </c>
      <c r="N213" s="27">
        <f t="shared" si="44"/>
        <v>129.77000000000001</v>
      </c>
      <c r="O213" s="27">
        <f t="shared" si="44"/>
        <v>718.96</v>
      </c>
      <c r="P213" s="27">
        <f t="shared" si="44"/>
        <v>8.6499999999999986</v>
      </c>
      <c r="Q213" s="26"/>
      <c r="R213" s="4"/>
      <c r="S213" s="4"/>
      <c r="T213" s="4"/>
      <c r="U213" s="4"/>
    </row>
    <row r="214" spans="1:21" ht="18.75" x14ac:dyDescent="0.3">
      <c r="A214" s="92"/>
      <c r="B214" s="26" t="s">
        <v>52</v>
      </c>
      <c r="C214" s="26" t="s">
        <v>25</v>
      </c>
      <c r="D214" s="26">
        <f t="shared" ref="D214:P214" si="45">D184+D206+D212</f>
        <v>1110</v>
      </c>
      <c r="E214" s="27">
        <f t="shared" si="45"/>
        <v>32.14</v>
      </c>
      <c r="F214" s="27">
        <f t="shared" si="45"/>
        <v>27.439999999999998</v>
      </c>
      <c r="G214" s="27">
        <f t="shared" si="45"/>
        <v>137.20999999999998</v>
      </c>
      <c r="H214" s="27">
        <f t="shared" si="45"/>
        <v>919.71</v>
      </c>
      <c r="I214" s="27">
        <f t="shared" si="45"/>
        <v>2.0260000000000002</v>
      </c>
      <c r="J214" s="27">
        <f t="shared" si="45"/>
        <v>1.02</v>
      </c>
      <c r="K214" s="27">
        <f t="shared" si="45"/>
        <v>5.1929999999999996</v>
      </c>
      <c r="L214" s="27">
        <f t="shared" si="45"/>
        <v>28.72</v>
      </c>
      <c r="M214" s="27">
        <f t="shared" si="45"/>
        <v>417.9</v>
      </c>
      <c r="N214" s="27">
        <f t="shared" si="45"/>
        <v>106.75999999999999</v>
      </c>
      <c r="O214" s="27">
        <f t="shared" si="45"/>
        <v>582.68999999999994</v>
      </c>
      <c r="P214" s="27">
        <f t="shared" si="45"/>
        <v>7.11</v>
      </c>
      <c r="Q214" s="26"/>
      <c r="R214" s="4"/>
      <c r="S214" s="4"/>
      <c r="T214" s="4"/>
      <c r="U214" s="4"/>
    </row>
    <row r="215" spans="1:21" ht="27.6" customHeight="1" x14ac:dyDescent="0.3">
      <c r="A215" s="104" t="s">
        <v>2</v>
      </c>
      <c r="B215" s="86" t="s">
        <v>3</v>
      </c>
      <c r="C215" s="86"/>
      <c r="D215" s="86" t="s">
        <v>4</v>
      </c>
      <c r="E215" s="86" t="s">
        <v>5</v>
      </c>
      <c r="F215" s="86"/>
      <c r="G215" s="86"/>
      <c r="H215" s="86" t="s">
        <v>6</v>
      </c>
      <c r="I215" s="79" t="s">
        <v>7</v>
      </c>
      <c r="J215" s="79"/>
      <c r="K215" s="79"/>
      <c r="L215" s="79"/>
      <c r="M215" s="79" t="s">
        <v>8</v>
      </c>
      <c r="N215" s="79"/>
      <c r="O215" s="79"/>
      <c r="P215" s="79"/>
      <c r="Q215" s="86" t="s">
        <v>9</v>
      </c>
      <c r="R215" s="4"/>
      <c r="S215" s="4"/>
      <c r="T215" s="4"/>
      <c r="U215" s="4"/>
    </row>
    <row r="216" spans="1:21" ht="44.85" customHeight="1" x14ac:dyDescent="0.3">
      <c r="A216" s="104"/>
      <c r="B216" s="86"/>
      <c r="C216" s="86"/>
      <c r="D216" s="86"/>
      <c r="E216" s="30" t="s">
        <v>10</v>
      </c>
      <c r="F216" s="30" t="s">
        <v>11</v>
      </c>
      <c r="G216" s="30" t="s">
        <v>12</v>
      </c>
      <c r="H216" s="86"/>
      <c r="I216" s="29" t="s">
        <v>13</v>
      </c>
      <c r="J216" s="29" t="s">
        <v>14</v>
      </c>
      <c r="K216" s="29" t="s">
        <v>15</v>
      </c>
      <c r="L216" s="29" t="s">
        <v>16</v>
      </c>
      <c r="M216" s="29" t="s">
        <v>17</v>
      </c>
      <c r="N216" s="29" t="s">
        <v>18</v>
      </c>
      <c r="O216" s="29" t="s">
        <v>19</v>
      </c>
      <c r="P216" s="29" t="s">
        <v>20</v>
      </c>
      <c r="Q216" s="86"/>
      <c r="R216" s="4"/>
      <c r="S216" s="4"/>
      <c r="T216" s="4"/>
      <c r="U216" s="4"/>
    </row>
    <row r="217" spans="1:21" ht="18.75" customHeight="1" x14ac:dyDescent="0.35">
      <c r="A217" s="100" t="s">
        <v>114</v>
      </c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4"/>
      <c r="S217" s="4"/>
      <c r="T217" s="4"/>
      <c r="U217" s="4"/>
    </row>
    <row r="218" spans="1:21" ht="19.5" customHeight="1" x14ac:dyDescent="0.35">
      <c r="A218" s="82" t="s">
        <v>115</v>
      </c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4"/>
      <c r="S218" s="4"/>
      <c r="T218" s="4"/>
      <c r="U218" s="4"/>
    </row>
    <row r="219" spans="1:21" ht="19.5" customHeight="1" x14ac:dyDescent="0.3">
      <c r="A219" s="79" t="s">
        <v>54</v>
      </c>
      <c r="B219" s="101" t="s">
        <v>178</v>
      </c>
      <c r="C219" s="17" t="s">
        <v>16</v>
      </c>
      <c r="D219" s="17" t="s">
        <v>164</v>
      </c>
      <c r="E219" s="13">
        <v>5.57</v>
      </c>
      <c r="F219" s="13">
        <v>6.4</v>
      </c>
      <c r="G219" s="13">
        <v>33.369999999999997</v>
      </c>
      <c r="H219" s="13">
        <v>216.11</v>
      </c>
      <c r="I219" s="13">
        <f t="shared" ref="I219:L219" si="46">I220*180/150</f>
        <v>8.9999999999999993E-3</v>
      </c>
      <c r="J219" s="13">
        <f t="shared" si="46"/>
        <v>2.76E-2</v>
      </c>
      <c r="K219" s="13">
        <f t="shared" si="46"/>
        <v>0.58799999999999997</v>
      </c>
      <c r="L219" s="13">
        <f t="shared" si="46"/>
        <v>0.13200000000000001</v>
      </c>
      <c r="M219" s="13">
        <v>114.72</v>
      </c>
      <c r="N219" s="13">
        <v>10.8</v>
      </c>
      <c r="O219" s="13">
        <v>1.07</v>
      </c>
      <c r="P219" s="13">
        <v>1.18</v>
      </c>
      <c r="Q219" s="73" t="s">
        <v>165</v>
      </c>
      <c r="R219" s="4"/>
      <c r="S219" s="4"/>
      <c r="T219" s="4"/>
      <c r="U219" s="4"/>
    </row>
    <row r="220" spans="1:21" ht="18.75" x14ac:dyDescent="0.3">
      <c r="A220" s="79"/>
      <c r="B220" s="102"/>
      <c r="C220" s="17" t="s">
        <v>25</v>
      </c>
      <c r="D220" s="17" t="s">
        <v>161</v>
      </c>
      <c r="E220" s="13">
        <v>4.6399999999999997</v>
      </c>
      <c r="F220" s="13">
        <v>5.33</v>
      </c>
      <c r="G220" s="13">
        <v>27.81</v>
      </c>
      <c r="H220" s="13">
        <v>180.09</v>
      </c>
      <c r="I220" s="13">
        <v>7.4999999999999997E-3</v>
      </c>
      <c r="J220" s="13">
        <v>2.3E-2</v>
      </c>
      <c r="K220" s="13">
        <v>0.49</v>
      </c>
      <c r="L220" s="13">
        <v>0.11</v>
      </c>
      <c r="M220" s="13">
        <v>95.6</v>
      </c>
      <c r="N220" s="13">
        <v>9</v>
      </c>
      <c r="O220" s="13">
        <v>0.89</v>
      </c>
      <c r="P220" s="13">
        <v>0.98</v>
      </c>
      <c r="Q220" s="73"/>
      <c r="R220" s="4"/>
      <c r="S220" s="4"/>
      <c r="T220" s="4"/>
      <c r="U220" s="4"/>
    </row>
    <row r="221" spans="1:21" ht="18.75" customHeight="1" x14ac:dyDescent="0.3">
      <c r="A221" s="79"/>
      <c r="B221" s="113" t="s">
        <v>242</v>
      </c>
      <c r="C221" s="12" t="s">
        <v>16</v>
      </c>
      <c r="D221" s="12" t="s">
        <v>29</v>
      </c>
      <c r="E221" s="13">
        <v>1.66</v>
      </c>
      <c r="F221" s="13">
        <v>5.0999999999999996</v>
      </c>
      <c r="G221" s="13">
        <v>9.8699999999999992</v>
      </c>
      <c r="H221" s="13">
        <v>91.8</v>
      </c>
      <c r="I221" s="13">
        <v>0.04</v>
      </c>
      <c r="J221" s="13">
        <v>0.02</v>
      </c>
      <c r="K221" s="13">
        <v>0.39</v>
      </c>
      <c r="L221" s="13">
        <v>0</v>
      </c>
      <c r="M221" s="13">
        <v>6.28</v>
      </c>
      <c r="N221" s="13">
        <v>6.68</v>
      </c>
      <c r="O221" s="13">
        <v>23.28</v>
      </c>
      <c r="P221" s="13">
        <v>0.42</v>
      </c>
      <c r="Q221" s="73" t="s">
        <v>30</v>
      </c>
      <c r="R221" s="4"/>
      <c r="S221" s="4"/>
      <c r="T221" s="4"/>
      <c r="U221" s="4"/>
    </row>
    <row r="222" spans="1:21" ht="57.75" customHeight="1" x14ac:dyDescent="0.3">
      <c r="A222" s="79"/>
      <c r="B222" s="103"/>
      <c r="C222" s="12" t="s">
        <v>25</v>
      </c>
      <c r="D222" s="12" t="s">
        <v>31</v>
      </c>
      <c r="E222" s="13">
        <v>1.23</v>
      </c>
      <c r="F222" s="13">
        <v>3.78</v>
      </c>
      <c r="G222" s="13">
        <v>7.31</v>
      </c>
      <c r="H222" s="13">
        <v>68</v>
      </c>
      <c r="I222" s="13">
        <v>0.03</v>
      </c>
      <c r="J222" s="13">
        <v>0.02</v>
      </c>
      <c r="K222" s="13">
        <v>0.37</v>
      </c>
      <c r="L222" s="13">
        <v>0</v>
      </c>
      <c r="M222" s="13">
        <v>4.6500000000000004</v>
      </c>
      <c r="N222" s="13">
        <v>4.95</v>
      </c>
      <c r="O222" s="13">
        <v>21.83</v>
      </c>
      <c r="P222" s="13">
        <v>0.31</v>
      </c>
      <c r="Q222" s="73"/>
      <c r="R222" s="4"/>
      <c r="S222" s="4"/>
      <c r="T222" s="4"/>
      <c r="U222" s="4"/>
    </row>
    <row r="223" spans="1:21" ht="18.75" customHeight="1" x14ac:dyDescent="0.3">
      <c r="A223" s="79"/>
      <c r="B223" s="84" t="s">
        <v>32</v>
      </c>
      <c r="C223" s="17" t="s">
        <v>16</v>
      </c>
      <c r="D223" s="17" t="s">
        <v>33</v>
      </c>
      <c r="E223" s="13">
        <v>7.0000000000000007E-2</v>
      </c>
      <c r="F223" s="13">
        <v>2.1999999999999999E-2</v>
      </c>
      <c r="G223" s="13">
        <v>11.1</v>
      </c>
      <c r="H223" s="13">
        <v>44.4</v>
      </c>
      <c r="I223" s="13">
        <v>0</v>
      </c>
      <c r="J223" s="13">
        <v>0</v>
      </c>
      <c r="K223" s="13">
        <v>0.02</v>
      </c>
      <c r="L223" s="13">
        <v>3.3000000000000002E-2</v>
      </c>
      <c r="M223" s="13">
        <v>11.1</v>
      </c>
      <c r="N223" s="13">
        <v>1.4</v>
      </c>
      <c r="O223" s="13">
        <v>2.78</v>
      </c>
      <c r="P223" s="13">
        <v>0.31</v>
      </c>
      <c r="Q223" s="73" t="s">
        <v>99</v>
      </c>
      <c r="R223" s="4"/>
      <c r="S223" s="4"/>
      <c r="T223" s="4"/>
      <c r="U223" s="4"/>
    </row>
    <row r="224" spans="1:21" ht="18.75" x14ac:dyDescent="0.3">
      <c r="A224" s="79"/>
      <c r="B224" s="84"/>
      <c r="C224" s="17" t="s">
        <v>25</v>
      </c>
      <c r="D224" s="17" t="s">
        <v>35</v>
      </c>
      <c r="E224" s="13">
        <v>0.06</v>
      </c>
      <c r="F224" s="13">
        <v>0.02</v>
      </c>
      <c r="G224" s="13">
        <v>9.99</v>
      </c>
      <c r="H224" s="13">
        <v>40</v>
      </c>
      <c r="I224" s="13">
        <v>0</v>
      </c>
      <c r="J224" s="13">
        <v>0</v>
      </c>
      <c r="K224" s="13">
        <v>0.02</v>
      </c>
      <c r="L224" s="13">
        <v>0.03</v>
      </c>
      <c r="M224" s="13">
        <v>10</v>
      </c>
      <c r="N224" s="13">
        <v>1.3</v>
      </c>
      <c r="O224" s="13">
        <v>2.5</v>
      </c>
      <c r="P224" s="13">
        <v>0.28000000000000003</v>
      </c>
      <c r="Q224" s="73"/>
      <c r="R224" s="4"/>
      <c r="S224" s="4"/>
      <c r="T224" s="4"/>
      <c r="U224" s="4"/>
    </row>
    <row r="225" spans="1:23" ht="18.75" x14ac:dyDescent="0.3">
      <c r="A225" s="79"/>
      <c r="B225" s="26" t="s">
        <v>36</v>
      </c>
      <c r="C225" s="26" t="s">
        <v>16</v>
      </c>
      <c r="D225" s="26">
        <v>412</v>
      </c>
      <c r="E225" s="27">
        <f>E219+E221+E223</f>
        <v>7.3000000000000007</v>
      </c>
      <c r="F225" s="27">
        <f t="shared" ref="F225:P225" si="47">F219+F221+F223</f>
        <v>11.522</v>
      </c>
      <c r="G225" s="27">
        <f t="shared" si="47"/>
        <v>54.339999999999996</v>
      </c>
      <c r="H225" s="27">
        <f t="shared" si="47"/>
        <v>352.31</v>
      </c>
      <c r="I225" s="27">
        <f t="shared" si="47"/>
        <v>4.9000000000000002E-2</v>
      </c>
      <c r="J225" s="27">
        <f t="shared" si="47"/>
        <v>4.7600000000000003E-2</v>
      </c>
      <c r="K225" s="27">
        <f t="shared" si="47"/>
        <v>0.998</v>
      </c>
      <c r="L225" s="27">
        <f t="shared" si="47"/>
        <v>0.16500000000000001</v>
      </c>
      <c r="M225" s="27">
        <f t="shared" si="47"/>
        <v>132.1</v>
      </c>
      <c r="N225" s="27">
        <f t="shared" si="47"/>
        <v>18.88</v>
      </c>
      <c r="O225" s="27">
        <f t="shared" si="47"/>
        <v>27.130000000000003</v>
      </c>
      <c r="P225" s="27">
        <f t="shared" si="47"/>
        <v>1.91</v>
      </c>
      <c r="Q225" s="26"/>
      <c r="R225" s="4"/>
      <c r="S225" s="4"/>
      <c r="T225" s="4"/>
      <c r="U225" s="4"/>
    </row>
    <row r="226" spans="1:23" ht="18.75" x14ac:dyDescent="0.3">
      <c r="A226" s="79"/>
      <c r="B226" s="26" t="s">
        <v>37</v>
      </c>
      <c r="C226" s="26" t="s">
        <v>25</v>
      </c>
      <c r="D226" s="26">
        <v>360</v>
      </c>
      <c r="E226" s="27">
        <f>E220+E222+E224</f>
        <v>5.9299999999999988</v>
      </c>
      <c r="F226" s="27">
        <f t="shared" ref="F226:P226" si="48">F220+F222+F224</f>
        <v>9.129999999999999</v>
      </c>
      <c r="G226" s="27">
        <f t="shared" si="48"/>
        <v>45.11</v>
      </c>
      <c r="H226" s="27">
        <f t="shared" si="48"/>
        <v>288.09000000000003</v>
      </c>
      <c r="I226" s="27">
        <f t="shared" si="48"/>
        <v>3.7499999999999999E-2</v>
      </c>
      <c r="J226" s="27">
        <f t="shared" si="48"/>
        <v>4.2999999999999997E-2</v>
      </c>
      <c r="K226" s="27">
        <f t="shared" si="48"/>
        <v>0.88</v>
      </c>
      <c r="L226" s="27">
        <f t="shared" si="48"/>
        <v>0.14000000000000001</v>
      </c>
      <c r="M226" s="27">
        <f t="shared" si="48"/>
        <v>110.25</v>
      </c>
      <c r="N226" s="27">
        <f t="shared" si="48"/>
        <v>15.25</v>
      </c>
      <c r="O226" s="27">
        <f t="shared" si="48"/>
        <v>25.22</v>
      </c>
      <c r="P226" s="27">
        <f t="shared" si="48"/>
        <v>1.57</v>
      </c>
      <c r="Q226" s="26"/>
      <c r="R226" s="4"/>
      <c r="S226" s="4"/>
      <c r="T226" s="4"/>
      <c r="U226" s="4"/>
    </row>
    <row r="227" spans="1:23" ht="18.75" customHeight="1" x14ac:dyDescent="0.3">
      <c r="A227" s="79" t="s">
        <v>38</v>
      </c>
      <c r="B227" s="85" t="s">
        <v>181</v>
      </c>
      <c r="C227" s="20" t="s">
        <v>16</v>
      </c>
      <c r="D227" s="20" t="s">
        <v>189</v>
      </c>
      <c r="E227" s="21">
        <v>0.4</v>
      </c>
      <c r="F227" s="21">
        <v>0.4</v>
      </c>
      <c r="G227" s="21">
        <v>9.8000000000000007</v>
      </c>
      <c r="H227" s="21">
        <v>44</v>
      </c>
      <c r="I227" s="21">
        <v>0.03</v>
      </c>
      <c r="J227" s="21">
        <v>0.02</v>
      </c>
      <c r="K227" s="21">
        <v>0.3</v>
      </c>
      <c r="L227" s="21">
        <v>10</v>
      </c>
      <c r="M227" s="21">
        <v>16</v>
      </c>
      <c r="N227" s="21">
        <v>9</v>
      </c>
      <c r="O227" s="21">
        <v>11</v>
      </c>
      <c r="P227" s="21">
        <v>2.2000000000000002</v>
      </c>
      <c r="Q227" s="73" t="s">
        <v>39</v>
      </c>
      <c r="R227" s="4"/>
      <c r="S227" s="4"/>
      <c r="T227" s="4"/>
      <c r="U227" s="4"/>
    </row>
    <row r="228" spans="1:23" ht="18.75" x14ac:dyDescent="0.3">
      <c r="A228" s="79"/>
      <c r="B228" s="85"/>
      <c r="C228" s="20" t="s">
        <v>25</v>
      </c>
      <c r="D228" s="20" t="s">
        <v>189</v>
      </c>
      <c r="E228" s="21">
        <v>0.4</v>
      </c>
      <c r="F228" s="21">
        <v>0.4</v>
      </c>
      <c r="G228" s="21">
        <v>9.8000000000000007</v>
      </c>
      <c r="H228" s="21">
        <v>44</v>
      </c>
      <c r="I228" s="21">
        <v>0.03</v>
      </c>
      <c r="J228" s="21">
        <v>0.02</v>
      </c>
      <c r="K228" s="21">
        <v>0.3</v>
      </c>
      <c r="L228" s="21">
        <v>10</v>
      </c>
      <c r="M228" s="21">
        <v>16</v>
      </c>
      <c r="N228" s="21">
        <v>9</v>
      </c>
      <c r="O228" s="21">
        <v>11</v>
      </c>
      <c r="P228" s="21">
        <v>2.2000000000000002</v>
      </c>
      <c r="Q228" s="73"/>
      <c r="R228" s="4"/>
      <c r="S228" s="4"/>
      <c r="T228" s="4"/>
      <c r="U228" s="4"/>
    </row>
    <row r="229" spans="1:23" ht="17.45" customHeight="1" x14ac:dyDescent="0.3">
      <c r="A229" s="79"/>
      <c r="B229" s="85"/>
      <c r="C229" s="55" t="s">
        <v>16</v>
      </c>
      <c r="D229" s="53">
        <v>200</v>
      </c>
      <c r="E229" s="54">
        <v>1</v>
      </c>
      <c r="F229" s="13">
        <v>0</v>
      </c>
      <c r="G229" s="13">
        <v>20.2</v>
      </c>
      <c r="H229" s="13">
        <v>85.3</v>
      </c>
      <c r="I229" s="21">
        <v>0</v>
      </c>
      <c r="J229" s="21">
        <v>0</v>
      </c>
      <c r="K229" s="21">
        <v>0.11</v>
      </c>
      <c r="L229" s="21">
        <v>0</v>
      </c>
      <c r="M229" s="21">
        <v>17</v>
      </c>
      <c r="N229" s="21">
        <v>9</v>
      </c>
      <c r="O229" s="21">
        <v>12</v>
      </c>
      <c r="P229" s="21">
        <v>2</v>
      </c>
      <c r="Q229" s="73" t="s">
        <v>40</v>
      </c>
      <c r="R229" s="4"/>
      <c r="S229" s="4"/>
      <c r="T229" s="4"/>
      <c r="U229" s="4"/>
    </row>
    <row r="230" spans="1:23" ht="18.75" x14ac:dyDescent="0.3">
      <c r="A230" s="79"/>
      <c r="B230" s="85"/>
      <c r="C230" s="20" t="s">
        <v>25</v>
      </c>
      <c r="D230" s="53" t="s">
        <v>202</v>
      </c>
      <c r="E230" s="54">
        <v>1</v>
      </c>
      <c r="F230" s="13">
        <v>0</v>
      </c>
      <c r="G230" s="13">
        <v>20.2</v>
      </c>
      <c r="H230" s="13">
        <v>85.3</v>
      </c>
      <c r="I230" s="21">
        <v>0</v>
      </c>
      <c r="J230" s="21">
        <v>0</v>
      </c>
      <c r="K230" s="21">
        <v>0.11</v>
      </c>
      <c r="L230" s="21">
        <v>0</v>
      </c>
      <c r="M230" s="21">
        <v>17</v>
      </c>
      <c r="N230" s="21">
        <v>9</v>
      </c>
      <c r="O230" s="21">
        <v>12</v>
      </c>
      <c r="P230" s="21">
        <v>2</v>
      </c>
      <c r="Q230" s="73"/>
      <c r="R230" s="4"/>
      <c r="S230" s="4"/>
      <c r="T230" s="4"/>
      <c r="U230" s="4"/>
    </row>
    <row r="231" spans="1:23" ht="17.45" customHeight="1" x14ac:dyDescent="0.3">
      <c r="A231" s="79" t="s">
        <v>41</v>
      </c>
      <c r="B231" s="98" t="s">
        <v>230</v>
      </c>
      <c r="C231" s="55" t="s">
        <v>16</v>
      </c>
      <c r="D231" s="20">
        <v>50</v>
      </c>
      <c r="E231" s="21">
        <v>0.4</v>
      </c>
      <c r="F231" s="13">
        <v>0.05</v>
      </c>
      <c r="G231" s="13">
        <v>0.85</v>
      </c>
      <c r="H231" s="13">
        <v>6.5</v>
      </c>
      <c r="I231" s="21">
        <v>0.02</v>
      </c>
      <c r="J231" s="21">
        <v>0.17</v>
      </c>
      <c r="K231" s="21">
        <v>0.35</v>
      </c>
      <c r="L231" s="21">
        <v>1.35</v>
      </c>
      <c r="M231" s="21">
        <v>6.2</v>
      </c>
      <c r="N231" s="21">
        <v>0</v>
      </c>
      <c r="O231" s="21">
        <v>20.190000000000001</v>
      </c>
      <c r="P231" s="21">
        <v>0.16</v>
      </c>
      <c r="Q231" s="72" t="s">
        <v>219</v>
      </c>
      <c r="R231" s="4"/>
      <c r="S231" s="4"/>
      <c r="T231" s="4"/>
      <c r="U231" s="4"/>
    </row>
    <row r="232" spans="1:23" ht="18.75" x14ac:dyDescent="0.3">
      <c r="A232" s="79"/>
      <c r="B232" s="98"/>
      <c r="C232" s="55" t="s">
        <v>25</v>
      </c>
      <c r="D232" s="20">
        <v>30</v>
      </c>
      <c r="E232" s="21">
        <v>0.24</v>
      </c>
      <c r="F232" s="13">
        <v>0.03</v>
      </c>
      <c r="G232" s="13">
        <v>0.51</v>
      </c>
      <c r="H232" s="13">
        <v>3.9</v>
      </c>
      <c r="I232" s="21">
        <v>0.01</v>
      </c>
      <c r="J232" s="21">
        <v>0.1</v>
      </c>
      <c r="K232" s="21">
        <v>0.1</v>
      </c>
      <c r="L232" s="21">
        <v>0.81</v>
      </c>
      <c r="M232" s="21">
        <v>3.72</v>
      </c>
      <c r="N232" s="21">
        <v>0</v>
      </c>
      <c r="O232" s="21">
        <v>12.11</v>
      </c>
      <c r="P232" s="21">
        <v>0.09</v>
      </c>
      <c r="Q232" s="72"/>
      <c r="R232" s="4"/>
      <c r="S232" s="4"/>
      <c r="T232" s="4"/>
      <c r="U232" s="4"/>
    </row>
    <row r="233" spans="1:23" ht="18.75" customHeight="1" x14ac:dyDescent="0.3">
      <c r="A233" s="79"/>
      <c r="B233" s="72" t="s">
        <v>116</v>
      </c>
      <c r="C233" s="17" t="s">
        <v>16</v>
      </c>
      <c r="D233" s="17">
        <v>200</v>
      </c>
      <c r="E233" s="13">
        <v>1.67</v>
      </c>
      <c r="F233" s="13">
        <v>2.69</v>
      </c>
      <c r="G233" s="13">
        <v>9.7100000000000009</v>
      </c>
      <c r="H233" s="13">
        <v>69.8</v>
      </c>
      <c r="I233" s="13">
        <v>0.24</v>
      </c>
      <c r="J233" s="13">
        <v>0.72</v>
      </c>
      <c r="K233" s="13">
        <v>1.8</v>
      </c>
      <c r="L233" s="13">
        <v>8.4</v>
      </c>
      <c r="M233" s="13">
        <v>34.4</v>
      </c>
      <c r="N233" s="13">
        <v>26.4</v>
      </c>
      <c r="O233" s="13">
        <v>136</v>
      </c>
      <c r="P233" s="13">
        <v>1.44</v>
      </c>
      <c r="Q233" s="73" t="s">
        <v>117</v>
      </c>
      <c r="R233" s="4"/>
      <c r="S233" s="4"/>
      <c r="T233" s="4"/>
      <c r="U233" s="4"/>
    </row>
    <row r="234" spans="1:23" ht="18.75" x14ac:dyDescent="0.3">
      <c r="A234" s="79"/>
      <c r="B234" s="72"/>
      <c r="C234" s="17" t="s">
        <v>25</v>
      </c>
      <c r="D234" s="17">
        <v>150</v>
      </c>
      <c r="E234" s="13">
        <v>1.26</v>
      </c>
      <c r="F234" s="13">
        <v>2.02</v>
      </c>
      <c r="G234" s="13">
        <v>7.28</v>
      </c>
      <c r="H234" s="13">
        <v>52.35</v>
      </c>
      <c r="I234" s="13">
        <v>0.18</v>
      </c>
      <c r="J234" s="13">
        <v>0.54</v>
      </c>
      <c r="K234" s="13">
        <v>1.35</v>
      </c>
      <c r="L234" s="13">
        <v>6.3</v>
      </c>
      <c r="M234" s="13">
        <v>25.8</v>
      </c>
      <c r="N234" s="13">
        <v>19.8</v>
      </c>
      <c r="O234" s="13">
        <v>102</v>
      </c>
      <c r="P234" s="13">
        <v>1.08</v>
      </c>
      <c r="Q234" s="73"/>
      <c r="R234" s="4"/>
      <c r="S234" s="4"/>
      <c r="T234" s="4" t="s">
        <v>28</v>
      </c>
      <c r="U234" s="4"/>
    </row>
    <row r="235" spans="1:23" ht="18.75" customHeight="1" x14ac:dyDescent="0.3">
      <c r="A235" s="79"/>
      <c r="B235" s="84" t="s">
        <v>118</v>
      </c>
      <c r="C235" s="17" t="s">
        <v>16</v>
      </c>
      <c r="D235" s="17">
        <v>150</v>
      </c>
      <c r="E235" s="13">
        <v>7.13</v>
      </c>
      <c r="F235" s="13">
        <v>4.62</v>
      </c>
      <c r="G235" s="13">
        <v>13.74</v>
      </c>
      <c r="H235" s="13">
        <v>125.8</v>
      </c>
      <c r="I235" s="13">
        <v>0.6</v>
      </c>
      <c r="J235" s="13">
        <v>0</v>
      </c>
      <c r="K235" s="13">
        <v>0.8</v>
      </c>
      <c r="L235" s="13">
        <v>6.12</v>
      </c>
      <c r="M235" s="13">
        <v>2.02</v>
      </c>
      <c r="N235" s="13">
        <v>28.3</v>
      </c>
      <c r="O235" s="13">
        <v>76.3</v>
      </c>
      <c r="P235" s="13">
        <v>15.6</v>
      </c>
      <c r="Q235" s="73" t="s">
        <v>119</v>
      </c>
      <c r="R235" s="4"/>
      <c r="S235" s="4" t="s">
        <v>28</v>
      </c>
      <c r="T235" s="4"/>
      <c r="U235" s="4"/>
      <c r="W235" t="s">
        <v>28</v>
      </c>
    </row>
    <row r="236" spans="1:23" ht="18.75" x14ac:dyDescent="0.3">
      <c r="A236" s="79"/>
      <c r="B236" s="84"/>
      <c r="C236" s="17" t="s">
        <v>25</v>
      </c>
      <c r="D236" s="17">
        <v>150</v>
      </c>
      <c r="E236" s="13">
        <v>7.13</v>
      </c>
      <c r="F236" s="13">
        <v>4.62</v>
      </c>
      <c r="G236" s="13">
        <v>13.74</v>
      </c>
      <c r="H236" s="13">
        <v>125.8</v>
      </c>
      <c r="I236" s="13">
        <v>0.6</v>
      </c>
      <c r="J236" s="13">
        <v>0</v>
      </c>
      <c r="K236" s="13">
        <v>0.8</v>
      </c>
      <c r="L236" s="13">
        <v>6.12</v>
      </c>
      <c r="M236" s="13">
        <v>2.02</v>
      </c>
      <c r="N236" s="13">
        <v>28.3</v>
      </c>
      <c r="O236" s="13">
        <v>76.3</v>
      </c>
      <c r="P236" s="13">
        <v>15.6</v>
      </c>
      <c r="Q236" s="73"/>
      <c r="R236" s="4"/>
      <c r="S236" s="4"/>
      <c r="T236" s="4"/>
      <c r="U236" s="4"/>
    </row>
    <row r="237" spans="1:23" ht="18.75" customHeight="1" x14ac:dyDescent="0.3">
      <c r="A237" s="79"/>
      <c r="B237" s="89" t="s">
        <v>206</v>
      </c>
      <c r="C237" s="17" t="s">
        <v>16</v>
      </c>
      <c r="D237" s="31">
        <v>180</v>
      </c>
      <c r="E237" s="32">
        <v>0.08</v>
      </c>
      <c r="F237" s="13">
        <v>0</v>
      </c>
      <c r="G237" s="13">
        <v>20.03</v>
      </c>
      <c r="H237" s="13">
        <v>80.459999999999994</v>
      </c>
      <c r="I237" s="13">
        <v>0</v>
      </c>
      <c r="J237" s="13">
        <v>0</v>
      </c>
      <c r="K237" s="13">
        <v>1.7999999999999999E-2</v>
      </c>
      <c r="L237" s="13">
        <v>6.3E-2</v>
      </c>
      <c r="M237" s="13">
        <v>9.4499999999999993</v>
      </c>
      <c r="N237" s="13">
        <v>1.21</v>
      </c>
      <c r="O237" s="13">
        <v>5</v>
      </c>
      <c r="P237" s="13">
        <v>0.26</v>
      </c>
      <c r="Q237" s="90" t="s">
        <v>205</v>
      </c>
      <c r="R237" s="4"/>
      <c r="S237" s="4"/>
      <c r="T237" s="4"/>
      <c r="U237" s="4"/>
    </row>
    <row r="238" spans="1:23" ht="18.75" x14ac:dyDescent="0.3">
      <c r="A238" s="79"/>
      <c r="B238" s="89"/>
      <c r="C238" s="17" t="s">
        <v>25</v>
      </c>
      <c r="D238" s="31">
        <v>150</v>
      </c>
      <c r="E238" s="32">
        <v>6.6000000000000003E-2</v>
      </c>
      <c r="F238" s="13">
        <v>0</v>
      </c>
      <c r="G238" s="13">
        <v>16.7</v>
      </c>
      <c r="H238" s="13">
        <v>67.05</v>
      </c>
      <c r="I238" s="13">
        <v>0</v>
      </c>
      <c r="J238" s="13">
        <v>0</v>
      </c>
      <c r="K238" s="13">
        <v>1.4999999999999999E-2</v>
      </c>
      <c r="L238" s="13">
        <v>5.2999999999999999E-2</v>
      </c>
      <c r="M238" s="13">
        <v>7.9</v>
      </c>
      <c r="N238" s="13">
        <v>1.0049999999999999</v>
      </c>
      <c r="O238" s="13">
        <v>4.2</v>
      </c>
      <c r="P238" s="13">
        <v>0.22</v>
      </c>
      <c r="Q238" s="90"/>
      <c r="R238" s="4"/>
      <c r="S238" s="4"/>
      <c r="T238" s="4"/>
      <c r="U238" s="4"/>
    </row>
    <row r="239" spans="1:23" ht="18.75" customHeight="1" x14ac:dyDescent="0.3">
      <c r="A239" s="79"/>
      <c r="B239" s="99" t="s">
        <v>43</v>
      </c>
      <c r="C239" s="17" t="s">
        <v>16</v>
      </c>
      <c r="D239" s="17">
        <v>20</v>
      </c>
      <c r="E239" s="13">
        <v>1.52</v>
      </c>
      <c r="F239" s="13">
        <v>0.16</v>
      </c>
      <c r="G239" s="13">
        <v>9.84</v>
      </c>
      <c r="H239" s="13">
        <v>47</v>
      </c>
      <c r="I239" s="13">
        <f t="shared" ref="I239:P239" si="49">I240*2</f>
        <v>3.2000000000000001E-2</v>
      </c>
      <c r="J239" s="13">
        <f t="shared" si="49"/>
        <v>0.02</v>
      </c>
      <c r="K239" s="13">
        <f t="shared" si="49"/>
        <v>0.32</v>
      </c>
      <c r="L239" s="13">
        <f t="shared" si="49"/>
        <v>0</v>
      </c>
      <c r="M239" s="13">
        <f t="shared" si="49"/>
        <v>4.5999999999999996</v>
      </c>
      <c r="N239" s="13">
        <f t="shared" si="49"/>
        <v>6.6</v>
      </c>
      <c r="O239" s="13">
        <f t="shared" si="49"/>
        <v>17.399999999999999</v>
      </c>
      <c r="P239" s="13">
        <f t="shared" si="49"/>
        <v>0.4</v>
      </c>
      <c r="Q239" s="73" t="s">
        <v>44</v>
      </c>
      <c r="R239" s="4"/>
      <c r="S239" s="4"/>
      <c r="T239" s="4"/>
      <c r="U239" s="4"/>
    </row>
    <row r="240" spans="1:23" ht="18.75" x14ac:dyDescent="0.3">
      <c r="A240" s="79"/>
      <c r="B240" s="99"/>
      <c r="C240" s="43" t="s">
        <v>25</v>
      </c>
      <c r="D240" s="17">
        <v>10</v>
      </c>
      <c r="E240" s="13">
        <v>0.76</v>
      </c>
      <c r="F240" s="13">
        <v>0.08</v>
      </c>
      <c r="G240" s="13">
        <v>4.92</v>
      </c>
      <c r="H240" s="13">
        <v>23.5</v>
      </c>
      <c r="I240" s="13">
        <v>1.6E-2</v>
      </c>
      <c r="J240" s="13">
        <v>0.01</v>
      </c>
      <c r="K240" s="13">
        <v>0.16</v>
      </c>
      <c r="L240" s="13">
        <v>0</v>
      </c>
      <c r="M240" s="13">
        <v>2.2999999999999998</v>
      </c>
      <c r="N240" s="13">
        <v>3.3</v>
      </c>
      <c r="O240" s="13">
        <v>8.6999999999999993</v>
      </c>
      <c r="P240" s="13">
        <v>0.2</v>
      </c>
      <c r="Q240" s="73"/>
      <c r="R240" s="4"/>
      <c r="S240" s="4"/>
      <c r="T240" s="4"/>
      <c r="U240" s="4"/>
    </row>
    <row r="241" spans="1:21" ht="18.75" customHeight="1" x14ac:dyDescent="0.3">
      <c r="A241" s="79"/>
      <c r="B241" s="72" t="s">
        <v>45</v>
      </c>
      <c r="C241" s="17" t="s">
        <v>16</v>
      </c>
      <c r="D241" s="17">
        <v>37</v>
      </c>
      <c r="E241" s="13">
        <v>2.4700000000000002</v>
      </c>
      <c r="F241" s="13">
        <v>0.45</v>
      </c>
      <c r="G241" s="13">
        <v>12.52</v>
      </c>
      <c r="H241" s="13">
        <v>65.25</v>
      </c>
      <c r="I241" s="13">
        <v>1.94</v>
      </c>
      <c r="J241" s="13">
        <v>3.6999999999999998E-2</v>
      </c>
      <c r="K241" s="13">
        <v>0.26</v>
      </c>
      <c r="L241" s="13">
        <v>0</v>
      </c>
      <c r="M241" s="13">
        <v>13.95</v>
      </c>
      <c r="N241" s="13">
        <v>17.39</v>
      </c>
      <c r="O241" s="13">
        <v>58.46</v>
      </c>
      <c r="P241" s="13">
        <v>1.44</v>
      </c>
      <c r="Q241" s="73" t="s">
        <v>46</v>
      </c>
      <c r="R241" s="4"/>
      <c r="S241" s="4"/>
      <c r="T241" s="4"/>
      <c r="U241" s="4"/>
    </row>
    <row r="242" spans="1:21" ht="18.75" x14ac:dyDescent="0.3">
      <c r="A242" s="79"/>
      <c r="B242" s="72"/>
      <c r="C242" s="17" t="s">
        <v>25</v>
      </c>
      <c r="D242" s="17">
        <v>30</v>
      </c>
      <c r="E242" s="13">
        <v>1.98</v>
      </c>
      <c r="F242" s="13">
        <v>0.36</v>
      </c>
      <c r="G242" s="13">
        <v>10.02</v>
      </c>
      <c r="H242" s="13">
        <v>52.2</v>
      </c>
      <c r="I242" s="13">
        <v>1.6</v>
      </c>
      <c r="J242" s="13">
        <v>0.03</v>
      </c>
      <c r="K242" s="13">
        <v>0.21</v>
      </c>
      <c r="L242" s="13">
        <v>0</v>
      </c>
      <c r="M242" s="13">
        <v>10.5</v>
      </c>
      <c r="N242" s="13">
        <v>14.1</v>
      </c>
      <c r="O242" s="13">
        <v>47.4</v>
      </c>
      <c r="P242" s="13">
        <v>1.17</v>
      </c>
      <c r="Q242" s="73"/>
      <c r="R242" s="4"/>
      <c r="S242" s="4"/>
      <c r="T242" s="4" t="s">
        <v>28</v>
      </c>
      <c r="U242" s="4"/>
    </row>
    <row r="243" spans="1:21" ht="18.75" x14ac:dyDescent="0.3">
      <c r="A243" s="79"/>
      <c r="B243" s="26" t="s">
        <v>36</v>
      </c>
      <c r="C243" s="26" t="s">
        <v>16</v>
      </c>
      <c r="D243" s="26">
        <f>D231+D233+D235+D237+D239+D241</f>
        <v>637</v>
      </c>
      <c r="E243" s="26">
        <f t="shared" ref="E243:P243" si="50">E231+E233+E235+E237+E239+E241</f>
        <v>13.27</v>
      </c>
      <c r="F243" s="26">
        <f t="shared" si="50"/>
        <v>7.97</v>
      </c>
      <c r="G243" s="26">
        <f t="shared" si="50"/>
        <v>66.69</v>
      </c>
      <c r="H243" s="26">
        <f t="shared" si="50"/>
        <v>394.81</v>
      </c>
      <c r="I243" s="27">
        <f t="shared" si="50"/>
        <v>2.8319999999999999</v>
      </c>
      <c r="J243" s="27">
        <f t="shared" si="50"/>
        <v>0.94700000000000006</v>
      </c>
      <c r="K243" s="27">
        <f t="shared" si="50"/>
        <v>3.548</v>
      </c>
      <c r="L243" s="27">
        <f t="shared" si="50"/>
        <v>15.933000000000002</v>
      </c>
      <c r="M243" s="26">
        <f t="shared" si="50"/>
        <v>70.62</v>
      </c>
      <c r="N243" s="27">
        <f t="shared" si="50"/>
        <v>79.900000000000006</v>
      </c>
      <c r="O243" s="26">
        <f t="shared" si="50"/>
        <v>313.35000000000002</v>
      </c>
      <c r="P243" s="27">
        <f t="shared" si="50"/>
        <v>19.3</v>
      </c>
      <c r="Q243" s="26"/>
      <c r="R243" s="4"/>
      <c r="S243" s="4"/>
      <c r="T243" s="4"/>
      <c r="U243" s="4"/>
    </row>
    <row r="244" spans="1:21" ht="18.75" x14ac:dyDescent="0.3">
      <c r="A244" s="79"/>
      <c r="B244" s="26" t="s">
        <v>37</v>
      </c>
      <c r="C244" s="26" t="s">
        <v>25</v>
      </c>
      <c r="D244" s="26">
        <f>D232+D234+D236+D238+D240+D242</f>
        <v>520</v>
      </c>
      <c r="E244" s="27">
        <f t="shared" ref="E244:P244" si="51">E232+E234+E236+E238+E240+E242</f>
        <v>11.436</v>
      </c>
      <c r="F244" s="26">
        <f t="shared" si="51"/>
        <v>7.11</v>
      </c>
      <c r="G244" s="26">
        <f t="shared" si="51"/>
        <v>53.17</v>
      </c>
      <c r="H244" s="27">
        <f t="shared" si="51"/>
        <v>324.8</v>
      </c>
      <c r="I244" s="27">
        <f t="shared" si="51"/>
        <v>2.4060000000000001</v>
      </c>
      <c r="J244" s="27">
        <f t="shared" si="51"/>
        <v>0.68</v>
      </c>
      <c r="K244" s="27">
        <f t="shared" si="51"/>
        <v>2.6350000000000002</v>
      </c>
      <c r="L244" s="27">
        <f t="shared" si="51"/>
        <v>13.283000000000001</v>
      </c>
      <c r="M244" s="26">
        <f t="shared" si="51"/>
        <v>52.239999999999995</v>
      </c>
      <c r="N244" s="27">
        <f t="shared" si="51"/>
        <v>66.504999999999995</v>
      </c>
      <c r="O244" s="26">
        <f t="shared" si="51"/>
        <v>250.70999999999998</v>
      </c>
      <c r="P244" s="26">
        <f t="shared" si="51"/>
        <v>18.36</v>
      </c>
      <c r="Q244" s="26"/>
      <c r="R244" s="4"/>
      <c r="S244" s="4"/>
      <c r="T244" s="4"/>
      <c r="U244" s="4"/>
    </row>
    <row r="245" spans="1:21" ht="18.75" customHeight="1" x14ac:dyDescent="0.3">
      <c r="A245" s="79" t="s">
        <v>47</v>
      </c>
      <c r="B245" s="94" t="s">
        <v>188</v>
      </c>
      <c r="C245" s="12" t="s">
        <v>16</v>
      </c>
      <c r="D245" s="63" t="s">
        <v>190</v>
      </c>
      <c r="E245" s="13">
        <v>5.0999999999999996</v>
      </c>
      <c r="F245" s="13">
        <v>4.5999999999999996</v>
      </c>
      <c r="G245" s="13">
        <v>0.3</v>
      </c>
      <c r="H245" s="13">
        <v>63</v>
      </c>
      <c r="I245" s="13">
        <v>0.03</v>
      </c>
      <c r="J245" s="13">
        <v>0.18</v>
      </c>
      <c r="K245" s="13">
        <v>0.08</v>
      </c>
      <c r="L245" s="13">
        <v>0</v>
      </c>
      <c r="M245" s="13">
        <v>22</v>
      </c>
      <c r="N245" s="13">
        <v>0</v>
      </c>
      <c r="O245" s="13">
        <v>76.8</v>
      </c>
      <c r="P245" s="13">
        <v>1</v>
      </c>
      <c r="Q245" s="96" t="s">
        <v>24</v>
      </c>
      <c r="R245" s="4"/>
      <c r="S245" s="4"/>
      <c r="T245" s="4"/>
      <c r="U245" s="4"/>
    </row>
    <row r="246" spans="1:21" ht="18.75" x14ac:dyDescent="0.3">
      <c r="A246" s="79"/>
      <c r="B246" s="95"/>
      <c r="C246" s="12" t="s">
        <v>25</v>
      </c>
      <c r="D246" s="12" t="s">
        <v>190</v>
      </c>
      <c r="E246" s="13">
        <v>5.0999999999999996</v>
      </c>
      <c r="F246" s="13">
        <v>4.5999999999999996</v>
      </c>
      <c r="G246" s="13">
        <v>0.3</v>
      </c>
      <c r="H246" s="13">
        <v>63</v>
      </c>
      <c r="I246" s="13">
        <v>0.03</v>
      </c>
      <c r="J246" s="13">
        <v>0.18</v>
      </c>
      <c r="K246" s="13">
        <v>0.08</v>
      </c>
      <c r="L246" s="13">
        <v>0</v>
      </c>
      <c r="M246" s="13">
        <v>22</v>
      </c>
      <c r="N246" s="13">
        <v>0</v>
      </c>
      <c r="O246" s="13">
        <v>76.8</v>
      </c>
      <c r="P246" s="13">
        <v>1</v>
      </c>
      <c r="Q246" s="97"/>
      <c r="R246" s="4"/>
      <c r="S246" s="4"/>
      <c r="T246" s="4"/>
      <c r="U246" s="4"/>
    </row>
    <row r="247" spans="1:21" ht="18.75" customHeight="1" x14ac:dyDescent="0.3">
      <c r="A247" s="79"/>
      <c r="B247" s="74" t="s">
        <v>96</v>
      </c>
      <c r="C247" s="60" t="s">
        <v>16</v>
      </c>
      <c r="D247" s="60">
        <v>130</v>
      </c>
      <c r="E247" s="59">
        <v>1.97</v>
      </c>
      <c r="F247" s="59">
        <v>9.19</v>
      </c>
      <c r="G247" s="59">
        <v>12.08</v>
      </c>
      <c r="H247" s="59">
        <v>139.19999999999999</v>
      </c>
      <c r="I247" s="59">
        <v>6.0999999999999999E-2</v>
      </c>
      <c r="J247" s="59">
        <v>6.0999999999999999E-2</v>
      </c>
      <c r="K247" s="59">
        <v>0.39</v>
      </c>
      <c r="L247" s="59">
        <v>6.84</v>
      </c>
      <c r="M247" s="59">
        <v>31.82</v>
      </c>
      <c r="N247" s="59">
        <v>6.93</v>
      </c>
      <c r="O247" s="59">
        <v>22.5</v>
      </c>
      <c r="P247" s="59">
        <v>0.73</v>
      </c>
      <c r="Q247" s="75" t="s">
        <v>97</v>
      </c>
      <c r="R247" s="4"/>
      <c r="S247" s="4"/>
      <c r="T247" s="4"/>
      <c r="U247" s="4"/>
    </row>
    <row r="248" spans="1:21" ht="18.75" x14ac:dyDescent="0.3">
      <c r="A248" s="79"/>
      <c r="B248" s="74"/>
      <c r="C248" s="60" t="s">
        <v>25</v>
      </c>
      <c r="D248" s="60">
        <v>110</v>
      </c>
      <c r="E248" s="59">
        <v>1.67</v>
      </c>
      <c r="F248" s="59">
        <v>7.78</v>
      </c>
      <c r="G248" s="59">
        <v>10.220000000000001</v>
      </c>
      <c r="H248" s="59">
        <v>117.8</v>
      </c>
      <c r="I248" s="59">
        <v>5.0999999999999997E-2</v>
      </c>
      <c r="J248" s="59">
        <v>5.0999999999999997E-2</v>
      </c>
      <c r="K248" s="59">
        <v>0.33</v>
      </c>
      <c r="L248" s="59">
        <v>5.78</v>
      </c>
      <c r="M248" s="59">
        <v>26.92</v>
      </c>
      <c r="N248" s="59">
        <v>5.86</v>
      </c>
      <c r="O248" s="59">
        <v>19.100000000000001</v>
      </c>
      <c r="P248" s="59">
        <v>0.62</v>
      </c>
      <c r="Q248" s="75"/>
      <c r="R248" s="4"/>
      <c r="S248" s="4"/>
      <c r="T248" s="4"/>
      <c r="U248" s="4"/>
    </row>
    <row r="249" spans="1:21" ht="18.75" customHeight="1" x14ac:dyDescent="0.3">
      <c r="A249" s="79"/>
      <c r="B249" s="72" t="s">
        <v>43</v>
      </c>
      <c r="C249" s="17" t="s">
        <v>16</v>
      </c>
      <c r="D249" s="17">
        <v>15</v>
      </c>
      <c r="E249" s="13">
        <v>1.1399999999999999</v>
      </c>
      <c r="F249" s="13">
        <v>0.12</v>
      </c>
      <c r="G249" s="13">
        <v>7.38</v>
      </c>
      <c r="H249" s="13">
        <v>35.25</v>
      </c>
      <c r="I249" s="13">
        <v>1.6E-2</v>
      </c>
      <c r="J249" s="13">
        <v>1.4999999999999999E-2</v>
      </c>
      <c r="K249" s="13">
        <v>0.24</v>
      </c>
      <c r="L249" s="13">
        <v>0</v>
      </c>
      <c r="M249" s="13">
        <v>3.45</v>
      </c>
      <c r="N249" s="13">
        <v>4.95</v>
      </c>
      <c r="O249" s="13">
        <v>13.05</v>
      </c>
      <c r="P249" s="13">
        <v>0.3</v>
      </c>
      <c r="Q249" s="73" t="s">
        <v>44</v>
      </c>
      <c r="R249" s="4"/>
      <c r="S249" s="4"/>
      <c r="T249" s="4"/>
      <c r="U249" s="4"/>
    </row>
    <row r="250" spans="1:21" ht="13.5" customHeight="1" x14ac:dyDescent="0.3">
      <c r="A250" s="79"/>
      <c r="B250" s="72"/>
      <c r="C250" s="17" t="s">
        <v>25</v>
      </c>
      <c r="D250" s="17">
        <v>10</v>
      </c>
      <c r="E250" s="13">
        <v>0.76</v>
      </c>
      <c r="F250" s="13">
        <v>0.08</v>
      </c>
      <c r="G250" s="13">
        <v>4.92</v>
      </c>
      <c r="H250" s="13">
        <v>23.5</v>
      </c>
      <c r="I250" s="13">
        <v>1.6E-2</v>
      </c>
      <c r="J250" s="13">
        <v>0.01</v>
      </c>
      <c r="K250" s="13">
        <v>0.16</v>
      </c>
      <c r="L250" s="13">
        <v>0</v>
      </c>
      <c r="M250" s="13">
        <v>2.2999999999999998</v>
      </c>
      <c r="N250" s="13">
        <v>3.3</v>
      </c>
      <c r="O250" s="13">
        <v>8.6999999999999993</v>
      </c>
      <c r="P250" s="13">
        <v>0.2</v>
      </c>
      <c r="Q250" s="73"/>
      <c r="R250" s="4"/>
      <c r="S250" s="4"/>
      <c r="T250" s="4"/>
      <c r="U250" s="4"/>
    </row>
    <row r="251" spans="1:21" ht="18.75" customHeight="1" x14ac:dyDescent="0.3">
      <c r="A251" s="79"/>
      <c r="B251" s="72" t="s">
        <v>233</v>
      </c>
      <c r="C251" s="17" t="s">
        <v>16</v>
      </c>
      <c r="D251" s="17">
        <v>180</v>
      </c>
      <c r="E251" s="13">
        <v>2.81</v>
      </c>
      <c r="F251" s="13">
        <v>2.39</v>
      </c>
      <c r="G251" s="13">
        <v>12.75</v>
      </c>
      <c r="H251" s="13">
        <v>83.9</v>
      </c>
      <c r="I251" s="13">
        <v>0.94</v>
      </c>
      <c r="J251" s="13">
        <v>0</v>
      </c>
      <c r="K251" s="13">
        <v>0.14000000000000001</v>
      </c>
      <c r="L251" s="13">
        <v>0</v>
      </c>
      <c r="M251" s="13">
        <v>109.8</v>
      </c>
      <c r="N251" s="13">
        <v>16.2</v>
      </c>
      <c r="O251" s="13">
        <v>108</v>
      </c>
      <c r="P251" s="13">
        <v>0.54</v>
      </c>
      <c r="Q251" s="73" t="s">
        <v>120</v>
      </c>
      <c r="R251" s="4"/>
      <c r="S251" s="4"/>
      <c r="T251" s="4"/>
      <c r="U251" s="4"/>
    </row>
    <row r="252" spans="1:21" ht="29.25" customHeight="1" x14ac:dyDescent="0.3">
      <c r="A252" s="79"/>
      <c r="B252" s="72"/>
      <c r="C252" s="17" t="s">
        <v>25</v>
      </c>
      <c r="D252" s="17">
        <v>150</v>
      </c>
      <c r="E252" s="13">
        <v>2.34</v>
      </c>
      <c r="F252" s="13">
        <v>2</v>
      </c>
      <c r="G252" s="13">
        <v>10.63</v>
      </c>
      <c r="H252" s="13">
        <v>70</v>
      </c>
      <c r="I252" s="13">
        <f t="shared" ref="I252:P252" si="52">I251*150/180</f>
        <v>0.78333333333333333</v>
      </c>
      <c r="J252" s="13">
        <f t="shared" si="52"/>
        <v>0</v>
      </c>
      <c r="K252" s="13">
        <f t="shared" si="52"/>
        <v>0.11666666666666668</v>
      </c>
      <c r="L252" s="13">
        <f t="shared" si="52"/>
        <v>0</v>
      </c>
      <c r="M252" s="13">
        <f t="shared" si="52"/>
        <v>91.5</v>
      </c>
      <c r="N252" s="13">
        <f t="shared" si="52"/>
        <v>13.5</v>
      </c>
      <c r="O252" s="13">
        <f t="shared" si="52"/>
        <v>90</v>
      </c>
      <c r="P252" s="13">
        <f t="shared" si="52"/>
        <v>0.45</v>
      </c>
      <c r="Q252" s="73"/>
      <c r="R252" s="4"/>
      <c r="S252" s="4"/>
      <c r="T252" s="4"/>
      <c r="U252" s="4"/>
    </row>
    <row r="253" spans="1:21" ht="18.75" x14ac:dyDescent="0.3">
      <c r="A253" s="79"/>
      <c r="B253" s="26" t="s">
        <v>36</v>
      </c>
      <c r="C253" s="26" t="s">
        <v>16</v>
      </c>
      <c r="D253" s="26">
        <f>D245+D247+D249+D251</f>
        <v>14936</v>
      </c>
      <c r="E253" s="26">
        <f t="shared" ref="E253:P253" si="53">E245+E247+E249+E251</f>
        <v>11.02</v>
      </c>
      <c r="F253" s="27">
        <f t="shared" si="53"/>
        <v>16.299999999999997</v>
      </c>
      <c r="G253" s="26">
        <f t="shared" si="53"/>
        <v>32.510000000000005</v>
      </c>
      <c r="H253" s="26">
        <f t="shared" si="53"/>
        <v>321.35000000000002</v>
      </c>
      <c r="I253" s="27">
        <f t="shared" si="53"/>
        <v>1.0469999999999999</v>
      </c>
      <c r="J253" s="27">
        <f t="shared" si="53"/>
        <v>0.25600000000000001</v>
      </c>
      <c r="K253" s="26">
        <f t="shared" si="53"/>
        <v>0.85</v>
      </c>
      <c r="L253" s="26">
        <f t="shared" si="53"/>
        <v>6.84</v>
      </c>
      <c r="M253" s="26">
        <f t="shared" si="53"/>
        <v>167.07</v>
      </c>
      <c r="N253" s="26">
        <f t="shared" si="53"/>
        <v>28.08</v>
      </c>
      <c r="O253" s="26">
        <f t="shared" si="53"/>
        <v>220.35</v>
      </c>
      <c r="P253" s="26">
        <f t="shared" si="53"/>
        <v>2.57</v>
      </c>
      <c r="Q253" s="26"/>
      <c r="R253" s="4"/>
      <c r="S253" s="4"/>
      <c r="T253" s="4"/>
      <c r="U253" s="4"/>
    </row>
    <row r="254" spans="1:21" ht="18.75" x14ac:dyDescent="0.3">
      <c r="A254" s="79"/>
      <c r="B254" s="26" t="s">
        <v>37</v>
      </c>
      <c r="C254" s="26" t="s">
        <v>25</v>
      </c>
      <c r="D254" s="26">
        <f>D246+D248+D250+D252</f>
        <v>14881</v>
      </c>
      <c r="E254" s="26">
        <f t="shared" ref="E254:P254" si="54">E246+E248+E250+E252</f>
        <v>9.8699999999999992</v>
      </c>
      <c r="F254" s="26">
        <f t="shared" si="54"/>
        <v>14.459999999999999</v>
      </c>
      <c r="G254" s="26">
        <f t="shared" si="54"/>
        <v>26.07</v>
      </c>
      <c r="H254" s="27">
        <f t="shared" si="54"/>
        <v>274.3</v>
      </c>
      <c r="I254" s="27">
        <f t="shared" si="54"/>
        <v>0.8803333333333333</v>
      </c>
      <c r="J254" s="27">
        <f t="shared" si="54"/>
        <v>0.24099999999999999</v>
      </c>
      <c r="K254" s="27">
        <f t="shared" si="54"/>
        <v>0.68666666666666676</v>
      </c>
      <c r="L254" s="26">
        <f t="shared" si="54"/>
        <v>5.78</v>
      </c>
      <c r="M254" s="26">
        <f t="shared" si="54"/>
        <v>142.72</v>
      </c>
      <c r="N254" s="26">
        <f t="shared" si="54"/>
        <v>22.66</v>
      </c>
      <c r="O254" s="27">
        <f t="shared" si="54"/>
        <v>194.60000000000002</v>
      </c>
      <c r="P254" s="26">
        <f t="shared" si="54"/>
        <v>2.27</v>
      </c>
      <c r="Q254" s="26"/>
      <c r="R254" s="4"/>
      <c r="S254" s="4"/>
      <c r="T254" s="4"/>
      <c r="U254" s="4"/>
    </row>
    <row r="255" spans="1:21" ht="18.75" x14ac:dyDescent="0.3">
      <c r="A255" s="92"/>
      <c r="B255" s="26" t="s">
        <v>51</v>
      </c>
      <c r="C255" s="26" t="s">
        <v>16</v>
      </c>
      <c r="D255" s="26">
        <f t="shared" ref="D255:P255" si="55">D225+D243+D253</f>
        <v>15985</v>
      </c>
      <c r="E255" s="27">
        <f t="shared" si="55"/>
        <v>31.59</v>
      </c>
      <c r="F255" s="27">
        <f t="shared" si="55"/>
        <v>35.792000000000002</v>
      </c>
      <c r="G255" s="27">
        <f t="shared" si="55"/>
        <v>153.54000000000002</v>
      </c>
      <c r="H255" s="27">
        <f t="shared" si="55"/>
        <v>1068.47</v>
      </c>
      <c r="I255" s="27">
        <f t="shared" si="55"/>
        <v>3.9279999999999999</v>
      </c>
      <c r="J255" s="27">
        <f t="shared" si="55"/>
        <v>1.2505999999999999</v>
      </c>
      <c r="K255" s="27">
        <f t="shared" si="55"/>
        <v>5.3959999999999999</v>
      </c>
      <c r="L255" s="27">
        <f t="shared" si="55"/>
        <v>22.938000000000002</v>
      </c>
      <c r="M255" s="27">
        <f t="shared" si="55"/>
        <v>369.78999999999996</v>
      </c>
      <c r="N255" s="27">
        <f t="shared" si="55"/>
        <v>126.86</v>
      </c>
      <c r="O255" s="27">
        <f t="shared" si="55"/>
        <v>560.83000000000004</v>
      </c>
      <c r="P255" s="27">
        <f t="shared" si="55"/>
        <v>23.78</v>
      </c>
      <c r="Q255" s="26"/>
      <c r="R255" s="4"/>
      <c r="S255" s="4"/>
      <c r="T255" s="4"/>
      <c r="U255" s="4"/>
    </row>
    <row r="256" spans="1:21" ht="18.75" x14ac:dyDescent="0.3">
      <c r="A256" s="92"/>
      <c r="B256" s="26" t="s">
        <v>52</v>
      </c>
      <c r="C256" s="26" t="s">
        <v>25</v>
      </c>
      <c r="D256" s="26">
        <f t="shared" ref="D256:P256" si="56">D226+D244+D254</f>
        <v>15761</v>
      </c>
      <c r="E256" s="27">
        <f t="shared" si="56"/>
        <v>27.235999999999997</v>
      </c>
      <c r="F256" s="27">
        <f t="shared" si="56"/>
        <v>30.699999999999996</v>
      </c>
      <c r="G256" s="27">
        <f t="shared" si="56"/>
        <v>124.35</v>
      </c>
      <c r="H256" s="27">
        <f t="shared" si="56"/>
        <v>887.19</v>
      </c>
      <c r="I256" s="27">
        <f t="shared" si="56"/>
        <v>3.3238333333333334</v>
      </c>
      <c r="J256" s="27">
        <f t="shared" si="56"/>
        <v>0.96400000000000008</v>
      </c>
      <c r="K256" s="27">
        <f t="shared" si="56"/>
        <v>4.2016666666666671</v>
      </c>
      <c r="L256" s="27">
        <f t="shared" si="56"/>
        <v>19.203000000000003</v>
      </c>
      <c r="M256" s="27">
        <f t="shared" si="56"/>
        <v>305.21000000000004</v>
      </c>
      <c r="N256" s="27">
        <f t="shared" si="56"/>
        <v>104.41499999999999</v>
      </c>
      <c r="O256" s="27">
        <f t="shared" si="56"/>
        <v>470.53</v>
      </c>
      <c r="P256" s="27">
        <f t="shared" si="56"/>
        <v>22.2</v>
      </c>
      <c r="Q256" s="26"/>
      <c r="R256" s="4"/>
      <c r="S256" s="4"/>
      <c r="T256" s="4"/>
      <c r="U256" s="4"/>
    </row>
    <row r="257" spans="1:21" ht="28.7" customHeight="1" x14ac:dyDescent="0.3">
      <c r="A257" s="79" t="s">
        <v>2</v>
      </c>
      <c r="B257" s="86" t="s">
        <v>3</v>
      </c>
      <c r="C257" s="86"/>
      <c r="D257" s="86" t="s">
        <v>4</v>
      </c>
      <c r="E257" s="86" t="s">
        <v>5</v>
      </c>
      <c r="F257" s="86"/>
      <c r="G257" s="86"/>
      <c r="H257" s="86" t="s">
        <v>6</v>
      </c>
      <c r="I257" s="79" t="s">
        <v>7</v>
      </c>
      <c r="J257" s="79"/>
      <c r="K257" s="79"/>
      <c r="L257" s="79"/>
      <c r="M257" s="79" t="s">
        <v>8</v>
      </c>
      <c r="N257" s="79"/>
      <c r="O257" s="79"/>
      <c r="P257" s="79"/>
      <c r="Q257" s="86" t="s">
        <v>9</v>
      </c>
      <c r="R257" s="4"/>
      <c r="S257" s="4"/>
      <c r="T257" s="4"/>
      <c r="U257" s="4"/>
    </row>
    <row r="258" spans="1:21" ht="47.1" customHeight="1" x14ac:dyDescent="0.3">
      <c r="A258" s="79"/>
      <c r="B258" s="86"/>
      <c r="C258" s="86"/>
      <c r="D258" s="86"/>
      <c r="E258" s="30" t="s">
        <v>10</v>
      </c>
      <c r="F258" s="30" t="s">
        <v>11</v>
      </c>
      <c r="G258" s="30" t="s">
        <v>12</v>
      </c>
      <c r="H258" s="86"/>
      <c r="I258" s="29" t="s">
        <v>13</v>
      </c>
      <c r="J258" s="29" t="s">
        <v>14</v>
      </c>
      <c r="K258" s="29" t="s">
        <v>15</v>
      </c>
      <c r="L258" s="29" t="s">
        <v>16</v>
      </c>
      <c r="M258" s="29" t="s">
        <v>17</v>
      </c>
      <c r="N258" s="29" t="s">
        <v>18</v>
      </c>
      <c r="O258" s="29" t="s">
        <v>19</v>
      </c>
      <c r="P258" s="29" t="s">
        <v>20</v>
      </c>
      <c r="Q258" s="86"/>
      <c r="R258" s="4"/>
      <c r="S258" s="4"/>
      <c r="T258" s="4"/>
      <c r="U258" s="4"/>
    </row>
    <row r="259" spans="1:21" ht="19.5" customHeight="1" x14ac:dyDescent="0.35">
      <c r="A259" s="82" t="s">
        <v>121</v>
      </c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4"/>
      <c r="S259" s="4"/>
      <c r="T259" s="4"/>
      <c r="U259" s="4"/>
    </row>
    <row r="260" spans="1:21" ht="18.75" customHeight="1" x14ac:dyDescent="0.3">
      <c r="A260" s="79" t="s">
        <v>54</v>
      </c>
      <c r="B260" s="72" t="s">
        <v>122</v>
      </c>
      <c r="C260" s="17" t="s">
        <v>16</v>
      </c>
      <c r="D260" s="17">
        <v>180</v>
      </c>
      <c r="E260" s="13">
        <v>4.33</v>
      </c>
      <c r="F260" s="13">
        <v>4.57</v>
      </c>
      <c r="G260" s="13">
        <v>15.14</v>
      </c>
      <c r="H260" s="13">
        <v>119.16</v>
      </c>
      <c r="I260" s="13">
        <v>0.1</v>
      </c>
      <c r="J260" s="13">
        <v>0.19</v>
      </c>
      <c r="K260" s="13">
        <v>0.24</v>
      </c>
      <c r="L260" s="13">
        <v>0.68</v>
      </c>
      <c r="M260" s="13">
        <v>119.11</v>
      </c>
      <c r="N260" s="13">
        <v>17.29</v>
      </c>
      <c r="O260" s="13">
        <v>153.19999999999999</v>
      </c>
      <c r="P260" s="13">
        <v>0.18</v>
      </c>
      <c r="Q260" s="73" t="s">
        <v>71</v>
      </c>
      <c r="R260" s="4"/>
      <c r="S260" s="4"/>
      <c r="T260" s="4"/>
      <c r="U260" s="4"/>
    </row>
    <row r="261" spans="1:21" ht="19.5" customHeight="1" x14ac:dyDescent="0.3">
      <c r="A261" s="79"/>
      <c r="B261" s="72"/>
      <c r="C261" s="17" t="s">
        <v>25</v>
      </c>
      <c r="D261" s="17">
        <v>150</v>
      </c>
      <c r="E261" s="13">
        <v>3.61</v>
      </c>
      <c r="F261" s="13">
        <v>3.81</v>
      </c>
      <c r="G261" s="13">
        <v>12.62</v>
      </c>
      <c r="H261" s="13">
        <v>99.3</v>
      </c>
      <c r="I261" s="13">
        <v>0.08</v>
      </c>
      <c r="J261" s="13">
        <v>0.36</v>
      </c>
      <c r="K261" s="13">
        <v>0.2</v>
      </c>
      <c r="L261" s="13">
        <v>0.57999999999999996</v>
      </c>
      <c r="M261" s="13">
        <v>103.22</v>
      </c>
      <c r="N261" s="13">
        <v>14.98</v>
      </c>
      <c r="O261" s="13">
        <v>127.67</v>
      </c>
      <c r="P261" s="13">
        <v>0.15</v>
      </c>
      <c r="Q261" s="73"/>
      <c r="R261" s="4"/>
      <c r="S261" s="4"/>
      <c r="T261" s="4"/>
      <c r="U261" s="4"/>
    </row>
    <row r="262" spans="1:21" ht="19.5" customHeight="1" x14ac:dyDescent="0.3">
      <c r="A262" s="79"/>
      <c r="B262" s="72" t="s">
        <v>220</v>
      </c>
      <c r="C262" s="17" t="s">
        <v>16</v>
      </c>
      <c r="D262" s="31" t="s">
        <v>57</v>
      </c>
      <c r="E262" s="32">
        <v>3.68</v>
      </c>
      <c r="F262" s="13">
        <v>5.35</v>
      </c>
      <c r="G262" s="13">
        <v>11.33</v>
      </c>
      <c r="H262" s="13">
        <v>108.11</v>
      </c>
      <c r="I262" s="13">
        <v>0.04</v>
      </c>
      <c r="J262" s="13">
        <v>0.05</v>
      </c>
      <c r="K262" s="13">
        <v>0.4</v>
      </c>
      <c r="L262" s="13">
        <v>0.06</v>
      </c>
      <c r="M262" s="13">
        <v>74.75</v>
      </c>
      <c r="N262" s="13">
        <v>10.42</v>
      </c>
      <c r="O262" s="13">
        <v>64.930000000000007</v>
      </c>
      <c r="P262" s="13">
        <v>0.55000000000000004</v>
      </c>
      <c r="Q262" s="73" t="s">
        <v>58</v>
      </c>
      <c r="R262" s="4"/>
      <c r="S262" s="4"/>
      <c r="T262" s="4"/>
      <c r="U262" s="4"/>
    </row>
    <row r="263" spans="1:21" ht="43.5" customHeight="1" x14ac:dyDescent="0.3">
      <c r="A263" s="79"/>
      <c r="B263" s="72"/>
      <c r="C263" s="17" t="s">
        <v>25</v>
      </c>
      <c r="D263" s="31" t="s">
        <v>59</v>
      </c>
      <c r="E263" s="32">
        <v>2.63</v>
      </c>
      <c r="F263" s="13">
        <v>3.82</v>
      </c>
      <c r="G263" s="13">
        <v>8.09</v>
      </c>
      <c r="H263" s="13">
        <v>77.22</v>
      </c>
      <c r="I263" s="13">
        <v>0.03</v>
      </c>
      <c r="J263" s="13">
        <v>0.04</v>
      </c>
      <c r="K263" s="13">
        <v>0.28999999999999998</v>
      </c>
      <c r="L263" s="13">
        <v>0.04</v>
      </c>
      <c r="M263" s="13">
        <v>53.39</v>
      </c>
      <c r="N263" s="13">
        <v>7.44</v>
      </c>
      <c r="O263" s="13">
        <v>46.38</v>
      </c>
      <c r="P263" s="13">
        <v>0.39</v>
      </c>
      <c r="Q263" s="73"/>
      <c r="R263" s="4"/>
      <c r="S263" s="4"/>
      <c r="T263" s="4"/>
      <c r="U263" s="4"/>
    </row>
    <row r="264" spans="1:21" ht="18.75" customHeight="1" x14ac:dyDescent="0.3">
      <c r="A264" s="79"/>
      <c r="B264" s="72" t="s">
        <v>234</v>
      </c>
      <c r="C264" s="17" t="s">
        <v>16</v>
      </c>
      <c r="D264" s="17">
        <v>200</v>
      </c>
      <c r="E264" s="13">
        <v>4.2</v>
      </c>
      <c r="F264" s="13">
        <v>3.63</v>
      </c>
      <c r="G264" s="13">
        <v>7.28</v>
      </c>
      <c r="H264" s="13">
        <v>118.67</v>
      </c>
      <c r="I264" s="13">
        <v>0</v>
      </c>
      <c r="J264" s="13">
        <v>0</v>
      </c>
      <c r="K264" s="13">
        <v>0.15</v>
      </c>
      <c r="L264" s="13">
        <v>0</v>
      </c>
      <c r="M264" s="13">
        <v>122</v>
      </c>
      <c r="N264" s="13">
        <v>18</v>
      </c>
      <c r="O264" s="13">
        <v>120</v>
      </c>
      <c r="P264" s="13">
        <v>0.6</v>
      </c>
      <c r="Q264" s="73" t="s">
        <v>50</v>
      </c>
      <c r="R264" s="4"/>
      <c r="S264" s="4"/>
      <c r="T264" s="4"/>
      <c r="U264" s="4"/>
    </row>
    <row r="265" spans="1:21" ht="18.75" x14ac:dyDescent="0.3">
      <c r="A265" s="79"/>
      <c r="B265" s="72"/>
      <c r="C265" s="17" t="s">
        <v>25</v>
      </c>
      <c r="D265" s="17">
        <v>180</v>
      </c>
      <c r="E265" s="13">
        <v>3.67</v>
      </c>
      <c r="F265" s="13">
        <v>3.19</v>
      </c>
      <c r="G265" s="13">
        <v>15.82</v>
      </c>
      <c r="H265" s="13">
        <v>107</v>
      </c>
      <c r="I265" s="13">
        <v>0</v>
      </c>
      <c r="J265" s="13">
        <v>0</v>
      </c>
      <c r="K265" s="13">
        <v>0.14000000000000001</v>
      </c>
      <c r="L265" s="13">
        <v>0</v>
      </c>
      <c r="M265" s="13">
        <v>109.8</v>
      </c>
      <c r="N265" s="13">
        <v>16.2</v>
      </c>
      <c r="O265" s="13">
        <v>108</v>
      </c>
      <c r="P265" s="13">
        <v>0.54</v>
      </c>
      <c r="Q265" s="73"/>
      <c r="R265" s="4"/>
      <c r="S265" s="4"/>
      <c r="T265" s="4"/>
      <c r="U265" s="4"/>
    </row>
    <row r="266" spans="1:21" ht="18.75" x14ac:dyDescent="0.3">
      <c r="A266" s="79"/>
      <c r="B266" s="26" t="s">
        <v>36</v>
      </c>
      <c r="C266" s="26" t="s">
        <v>16</v>
      </c>
      <c r="D266" s="26">
        <v>415</v>
      </c>
      <c r="E266" s="27">
        <f t="shared" ref="E266:P266" si="57">E260+E262+E264</f>
        <v>12.21</v>
      </c>
      <c r="F266" s="27">
        <f t="shared" si="57"/>
        <v>13.55</v>
      </c>
      <c r="G266" s="27">
        <f t="shared" si="57"/>
        <v>33.75</v>
      </c>
      <c r="H266" s="27">
        <f t="shared" si="57"/>
        <v>345.94</v>
      </c>
      <c r="I266" s="27">
        <f t="shared" si="57"/>
        <v>0.14000000000000001</v>
      </c>
      <c r="J266" s="27">
        <f t="shared" si="57"/>
        <v>0.24</v>
      </c>
      <c r="K266" s="27">
        <f t="shared" si="57"/>
        <v>0.79</v>
      </c>
      <c r="L266" s="27">
        <f t="shared" si="57"/>
        <v>0.74</v>
      </c>
      <c r="M266" s="27">
        <f t="shared" si="57"/>
        <v>315.86</v>
      </c>
      <c r="N266" s="27">
        <f t="shared" si="57"/>
        <v>45.71</v>
      </c>
      <c r="O266" s="27">
        <f t="shared" si="57"/>
        <v>338.13</v>
      </c>
      <c r="P266" s="27">
        <f t="shared" si="57"/>
        <v>1.33</v>
      </c>
      <c r="Q266" s="26"/>
      <c r="R266" s="4"/>
      <c r="S266" s="4"/>
      <c r="T266" s="4"/>
      <c r="U266" s="4"/>
    </row>
    <row r="267" spans="1:21" ht="18.75" x14ac:dyDescent="0.3">
      <c r="A267" s="79"/>
      <c r="B267" s="26" t="s">
        <v>37</v>
      </c>
      <c r="C267" s="26" t="s">
        <v>25</v>
      </c>
      <c r="D267" s="26">
        <v>355</v>
      </c>
      <c r="E267" s="27">
        <f t="shared" ref="E267:P267" si="58">E261+E263+E265</f>
        <v>9.91</v>
      </c>
      <c r="F267" s="27">
        <f t="shared" si="58"/>
        <v>10.82</v>
      </c>
      <c r="G267" s="27">
        <f t="shared" si="58"/>
        <v>36.53</v>
      </c>
      <c r="H267" s="27">
        <f t="shared" si="58"/>
        <v>283.52</v>
      </c>
      <c r="I267" s="27">
        <f t="shared" si="58"/>
        <v>0.11</v>
      </c>
      <c r="J267" s="27">
        <f t="shared" si="58"/>
        <v>0.39999999999999997</v>
      </c>
      <c r="K267" s="27">
        <f t="shared" si="58"/>
        <v>0.63</v>
      </c>
      <c r="L267" s="27">
        <f t="shared" si="58"/>
        <v>0.62</v>
      </c>
      <c r="M267" s="27">
        <f t="shared" si="58"/>
        <v>266.41000000000003</v>
      </c>
      <c r="N267" s="27">
        <f t="shared" si="58"/>
        <v>38.620000000000005</v>
      </c>
      <c r="O267" s="27">
        <f t="shared" si="58"/>
        <v>282.05</v>
      </c>
      <c r="P267" s="27">
        <f t="shared" si="58"/>
        <v>1.08</v>
      </c>
      <c r="Q267" s="26"/>
      <c r="R267" s="4"/>
      <c r="S267" s="4"/>
      <c r="T267" s="4"/>
      <c r="U267" s="4"/>
    </row>
    <row r="268" spans="1:21" ht="18.75" customHeight="1" x14ac:dyDescent="0.3">
      <c r="A268" s="93" t="s">
        <v>75</v>
      </c>
      <c r="B268" s="72" t="s">
        <v>192</v>
      </c>
      <c r="C268" s="17" t="s">
        <v>16</v>
      </c>
      <c r="D268" s="17">
        <v>200</v>
      </c>
      <c r="E268" s="13">
        <v>6.11</v>
      </c>
      <c r="F268" s="13">
        <v>5.44</v>
      </c>
      <c r="G268" s="13">
        <v>10.11</v>
      </c>
      <c r="H268" s="13">
        <v>113.3</v>
      </c>
      <c r="I268" s="13">
        <v>0.08</v>
      </c>
      <c r="J268" s="13">
        <v>0.32</v>
      </c>
      <c r="K268" s="13">
        <v>0.21</v>
      </c>
      <c r="L268" s="13">
        <v>2.73</v>
      </c>
      <c r="M268" s="13">
        <v>252.8</v>
      </c>
      <c r="N268" s="13">
        <v>24.46</v>
      </c>
      <c r="O268" s="13">
        <v>189.6</v>
      </c>
      <c r="P268" s="13">
        <v>0.21</v>
      </c>
      <c r="Q268" s="73" t="s">
        <v>76</v>
      </c>
      <c r="R268" s="4"/>
      <c r="S268" s="4"/>
      <c r="T268" s="4"/>
      <c r="U268" s="4"/>
    </row>
    <row r="269" spans="1:21" ht="18.75" x14ac:dyDescent="0.3">
      <c r="A269" s="93"/>
      <c r="B269" s="72"/>
      <c r="C269" s="17" t="s">
        <v>25</v>
      </c>
      <c r="D269" s="17">
        <v>150</v>
      </c>
      <c r="E269" s="13">
        <v>4.58</v>
      </c>
      <c r="F269" s="13">
        <v>4.08</v>
      </c>
      <c r="G269" s="13">
        <v>7.58</v>
      </c>
      <c r="H269" s="13">
        <v>85</v>
      </c>
      <c r="I269" s="13">
        <v>0.06</v>
      </c>
      <c r="J269" s="13">
        <v>0.24</v>
      </c>
      <c r="K269" s="13">
        <v>0.16</v>
      </c>
      <c r="L269" s="13">
        <v>2.0499999999999998</v>
      </c>
      <c r="M269" s="13">
        <v>189.6</v>
      </c>
      <c r="N269" s="13">
        <v>22.1</v>
      </c>
      <c r="O269" s="13">
        <v>142.19999999999999</v>
      </c>
      <c r="P269" s="13">
        <v>0.16</v>
      </c>
      <c r="Q269" s="73"/>
      <c r="R269" s="4"/>
      <c r="S269" s="4"/>
      <c r="T269" s="4"/>
      <c r="U269" s="4"/>
    </row>
    <row r="270" spans="1:21" ht="18.75" customHeight="1" x14ac:dyDescent="0.3">
      <c r="A270" s="79" t="s">
        <v>41</v>
      </c>
      <c r="B270" s="74" t="s">
        <v>170</v>
      </c>
      <c r="C270" s="60" t="s">
        <v>16</v>
      </c>
      <c r="D270" s="61">
        <v>50</v>
      </c>
      <c r="E270" s="62">
        <v>0.6</v>
      </c>
      <c r="F270" s="62">
        <v>2.35</v>
      </c>
      <c r="G270" s="62">
        <v>3.85</v>
      </c>
      <c r="H270" s="62">
        <v>39</v>
      </c>
      <c r="I270" s="62">
        <v>8.0000000000000002E-3</v>
      </c>
      <c r="J270" s="62">
        <v>8.0000000000000002E-3</v>
      </c>
      <c r="K270" s="62">
        <v>0.35</v>
      </c>
      <c r="L270" s="62">
        <v>5</v>
      </c>
      <c r="M270" s="62">
        <v>11.5</v>
      </c>
      <c r="N270" s="62">
        <v>7</v>
      </c>
      <c r="O270" s="62">
        <v>21</v>
      </c>
      <c r="P270" s="62">
        <v>0.3</v>
      </c>
      <c r="Q270" s="74" t="s">
        <v>107</v>
      </c>
      <c r="R270" s="4"/>
      <c r="S270" s="4"/>
      <c r="T270" s="4"/>
      <c r="U270" s="4" t="s">
        <v>28</v>
      </c>
    </row>
    <row r="271" spans="1:21" ht="18.75" x14ac:dyDescent="0.3">
      <c r="A271" s="79"/>
      <c r="B271" s="74"/>
      <c r="C271" s="60" t="s">
        <v>25</v>
      </c>
      <c r="D271" s="61">
        <v>30</v>
      </c>
      <c r="E271" s="62">
        <v>0.7</v>
      </c>
      <c r="F271" s="62">
        <v>1.38</v>
      </c>
      <c r="G271" s="62">
        <v>3.7</v>
      </c>
      <c r="H271" s="62">
        <v>30.03</v>
      </c>
      <c r="I271" s="62">
        <v>5.0000000000000001E-3</v>
      </c>
      <c r="J271" s="62">
        <v>5.0000000000000001E-3</v>
      </c>
      <c r="K271" s="62">
        <v>0.21</v>
      </c>
      <c r="L271" s="62">
        <v>3</v>
      </c>
      <c r="M271" s="62">
        <v>6.9</v>
      </c>
      <c r="N271" s="62">
        <v>4.2</v>
      </c>
      <c r="O271" s="62">
        <v>12.6</v>
      </c>
      <c r="P271" s="62">
        <v>0.18</v>
      </c>
      <c r="Q271" s="74"/>
      <c r="R271" s="4"/>
      <c r="S271" s="4"/>
      <c r="T271" s="4"/>
      <c r="U271" s="4"/>
    </row>
    <row r="272" spans="1:21" ht="18.75" customHeight="1" x14ac:dyDescent="0.3">
      <c r="A272" s="79"/>
      <c r="B272" s="72" t="s">
        <v>197</v>
      </c>
      <c r="C272" s="17" t="s">
        <v>16</v>
      </c>
      <c r="D272" s="17">
        <v>200</v>
      </c>
      <c r="E272" s="13">
        <v>1.63</v>
      </c>
      <c r="F272" s="13">
        <v>4.2</v>
      </c>
      <c r="G272" s="13">
        <v>9.09</v>
      </c>
      <c r="H272" s="13">
        <v>85.27</v>
      </c>
      <c r="I272" s="13">
        <v>0.09</v>
      </c>
      <c r="J272" s="13">
        <v>0.06</v>
      </c>
      <c r="K272" s="13">
        <v>1.1399999999999999</v>
      </c>
      <c r="L272" s="13">
        <v>6.08</v>
      </c>
      <c r="M272" s="13">
        <v>26.4</v>
      </c>
      <c r="N272" s="13">
        <v>26.4</v>
      </c>
      <c r="O272" s="13">
        <v>164</v>
      </c>
      <c r="P272" s="13">
        <v>1.36</v>
      </c>
      <c r="Q272" s="73" t="s">
        <v>77</v>
      </c>
      <c r="R272" s="4"/>
      <c r="S272" s="4"/>
      <c r="T272" s="4"/>
      <c r="U272" s="4"/>
    </row>
    <row r="273" spans="1:21" ht="18.75" x14ac:dyDescent="0.3">
      <c r="A273" s="79"/>
      <c r="B273" s="72"/>
      <c r="C273" s="17" t="s">
        <v>25</v>
      </c>
      <c r="D273" s="17">
        <v>150</v>
      </c>
      <c r="E273" s="13">
        <v>1.22</v>
      </c>
      <c r="F273" s="13">
        <v>3.15</v>
      </c>
      <c r="G273" s="13">
        <v>6.82</v>
      </c>
      <c r="H273" s="13">
        <v>63.95</v>
      </c>
      <c r="I273" s="13">
        <v>7.0000000000000007E-2</v>
      </c>
      <c r="J273" s="13">
        <v>4.4999999999999998E-2</v>
      </c>
      <c r="K273" s="13">
        <v>0.9</v>
      </c>
      <c r="L273" s="13">
        <v>4.5599999999999996</v>
      </c>
      <c r="M273" s="13">
        <v>19.8</v>
      </c>
      <c r="N273" s="13">
        <v>19.8</v>
      </c>
      <c r="O273" s="13">
        <v>123</v>
      </c>
      <c r="P273" s="13">
        <v>1.02</v>
      </c>
      <c r="Q273" s="73"/>
      <c r="R273" s="4"/>
      <c r="S273" s="4"/>
      <c r="T273" s="4"/>
      <c r="U273" s="4"/>
    </row>
    <row r="274" spans="1:21" ht="18.75" customHeight="1" x14ac:dyDescent="0.3">
      <c r="A274" s="79"/>
      <c r="B274" s="84" t="s">
        <v>123</v>
      </c>
      <c r="C274" s="17" t="s">
        <v>16</v>
      </c>
      <c r="D274" s="17">
        <v>70</v>
      </c>
      <c r="E274" s="13">
        <v>11.48</v>
      </c>
      <c r="F274" s="13">
        <v>18.899999999999999</v>
      </c>
      <c r="G274" s="13">
        <v>17.09</v>
      </c>
      <c r="H274" s="13">
        <v>284.2</v>
      </c>
      <c r="I274" s="13">
        <v>7.0000000000000007E-2</v>
      </c>
      <c r="J274" s="13">
        <v>0.12</v>
      </c>
      <c r="K274" s="13">
        <v>2.8</v>
      </c>
      <c r="L274" s="13">
        <v>0</v>
      </c>
      <c r="M274" s="13">
        <v>15.75</v>
      </c>
      <c r="N274" s="13">
        <v>22.75</v>
      </c>
      <c r="O274" s="13">
        <v>113.75</v>
      </c>
      <c r="P274" s="13">
        <v>1.05</v>
      </c>
      <c r="Q274" s="73" t="s">
        <v>124</v>
      </c>
      <c r="R274" s="4"/>
      <c r="S274" s="4" t="s">
        <v>28</v>
      </c>
      <c r="T274" s="4"/>
      <c r="U274" s="4"/>
    </row>
    <row r="275" spans="1:21" ht="18.75" x14ac:dyDescent="0.3">
      <c r="A275" s="79"/>
      <c r="B275" s="84"/>
      <c r="C275" s="17" t="s">
        <v>25</v>
      </c>
      <c r="D275" s="17">
        <v>50</v>
      </c>
      <c r="E275" s="13">
        <v>8.1999999999999993</v>
      </c>
      <c r="F275" s="13">
        <v>13.5</v>
      </c>
      <c r="G275" s="13">
        <v>12.2</v>
      </c>
      <c r="H275" s="13">
        <v>203</v>
      </c>
      <c r="I275" s="13">
        <v>0.05</v>
      </c>
      <c r="J275" s="13">
        <v>0.09</v>
      </c>
      <c r="K275" s="13">
        <v>2</v>
      </c>
      <c r="L275" s="13">
        <v>0</v>
      </c>
      <c r="M275" s="13">
        <v>11.25</v>
      </c>
      <c r="N275" s="13">
        <v>16.25</v>
      </c>
      <c r="O275" s="13">
        <v>81.25</v>
      </c>
      <c r="P275" s="13">
        <v>0.75</v>
      </c>
      <c r="Q275" s="73"/>
      <c r="R275" s="4"/>
      <c r="S275" s="4"/>
      <c r="T275" s="4"/>
      <c r="U275" s="4"/>
    </row>
    <row r="276" spans="1:21" ht="18.75" customHeight="1" x14ac:dyDescent="0.3">
      <c r="A276" s="79"/>
      <c r="B276" s="72" t="s">
        <v>93</v>
      </c>
      <c r="C276" s="17" t="s">
        <v>16</v>
      </c>
      <c r="D276" s="17">
        <v>30</v>
      </c>
      <c r="E276" s="13">
        <v>0.53</v>
      </c>
      <c r="F276" s="13">
        <v>1.5</v>
      </c>
      <c r="G276" s="13">
        <v>2.11</v>
      </c>
      <c r="H276" s="13">
        <v>24.03</v>
      </c>
      <c r="I276" s="13">
        <v>0.02</v>
      </c>
      <c r="J276" s="13">
        <v>0.03</v>
      </c>
      <c r="K276" s="13">
        <v>6</v>
      </c>
      <c r="L276" s="13">
        <v>18</v>
      </c>
      <c r="M276" s="13">
        <v>9</v>
      </c>
      <c r="N276" s="13">
        <v>6</v>
      </c>
      <c r="O276" s="13">
        <v>12</v>
      </c>
      <c r="P276" s="13">
        <v>0.24</v>
      </c>
      <c r="Q276" s="72" t="s">
        <v>94</v>
      </c>
      <c r="R276" s="4"/>
      <c r="S276" s="4"/>
      <c r="T276" s="4"/>
      <c r="U276" s="4"/>
    </row>
    <row r="277" spans="1:21" ht="18.75" x14ac:dyDescent="0.3">
      <c r="A277" s="79"/>
      <c r="B277" s="72"/>
      <c r="C277" s="17" t="s">
        <v>25</v>
      </c>
      <c r="D277" s="17">
        <v>30</v>
      </c>
      <c r="E277" s="13">
        <v>0.53</v>
      </c>
      <c r="F277" s="13">
        <v>1.5</v>
      </c>
      <c r="G277" s="13">
        <v>2.11</v>
      </c>
      <c r="H277" s="13">
        <v>24.03</v>
      </c>
      <c r="I277" s="13">
        <v>0.02</v>
      </c>
      <c r="J277" s="13">
        <v>0.03</v>
      </c>
      <c r="K277" s="13">
        <v>6</v>
      </c>
      <c r="L277" s="13">
        <v>18</v>
      </c>
      <c r="M277" s="13">
        <v>9</v>
      </c>
      <c r="N277" s="13">
        <v>6</v>
      </c>
      <c r="O277" s="13">
        <v>12</v>
      </c>
      <c r="P277" s="13">
        <v>0.24</v>
      </c>
      <c r="Q277" s="72"/>
      <c r="R277" s="4"/>
      <c r="S277" s="4"/>
      <c r="T277" s="4" t="s">
        <v>28</v>
      </c>
      <c r="U277" s="4"/>
    </row>
    <row r="278" spans="1:21" ht="18.75" customHeight="1" x14ac:dyDescent="0.3">
      <c r="A278" s="79"/>
      <c r="B278" s="72" t="s">
        <v>125</v>
      </c>
      <c r="C278" s="17" t="s">
        <v>16</v>
      </c>
      <c r="D278" s="17">
        <v>130</v>
      </c>
      <c r="E278" s="13">
        <v>4.76</v>
      </c>
      <c r="F278" s="13">
        <v>3.65</v>
      </c>
      <c r="G278" s="13">
        <v>22.85</v>
      </c>
      <c r="H278" s="13">
        <v>143.4</v>
      </c>
      <c r="I278" s="13">
        <v>0.12</v>
      </c>
      <c r="J278" s="13">
        <v>7.0000000000000007E-2</v>
      </c>
      <c r="K278" s="13">
        <v>1.48</v>
      </c>
      <c r="L278" s="13">
        <v>0</v>
      </c>
      <c r="M278" s="13">
        <v>27.7</v>
      </c>
      <c r="N278" s="13">
        <v>33</v>
      </c>
      <c r="O278" s="13">
        <v>121.33</v>
      </c>
      <c r="P278" s="13">
        <v>2.77</v>
      </c>
      <c r="Q278" s="72" t="s">
        <v>126</v>
      </c>
      <c r="R278" s="4"/>
      <c r="S278" s="4"/>
      <c r="T278" s="4" t="s">
        <v>28</v>
      </c>
      <c r="U278" s="4"/>
    </row>
    <row r="279" spans="1:21" ht="18.75" x14ac:dyDescent="0.3">
      <c r="A279" s="79"/>
      <c r="B279" s="72"/>
      <c r="C279" s="17" t="s">
        <v>25</v>
      </c>
      <c r="D279" s="17">
        <v>110</v>
      </c>
      <c r="E279" s="13">
        <v>4.03</v>
      </c>
      <c r="F279" s="13">
        <v>3.09</v>
      </c>
      <c r="G279" s="13">
        <v>19.329999999999998</v>
      </c>
      <c r="H279" s="13">
        <v>121.3</v>
      </c>
      <c r="I279" s="13">
        <v>0.1</v>
      </c>
      <c r="J279" s="13">
        <v>5.8000000000000003E-2</v>
      </c>
      <c r="K279" s="13">
        <v>1.25</v>
      </c>
      <c r="L279" s="13">
        <v>0</v>
      </c>
      <c r="M279" s="13">
        <v>23.5</v>
      </c>
      <c r="N279" s="13">
        <v>27.9</v>
      </c>
      <c r="O279" s="13">
        <v>102.7</v>
      </c>
      <c r="P279" s="13">
        <v>2.35</v>
      </c>
      <c r="Q279" s="72"/>
      <c r="R279" s="4"/>
      <c r="S279" s="4"/>
      <c r="T279" s="4"/>
      <c r="U279" s="4"/>
    </row>
    <row r="280" spans="1:21" ht="18.75" customHeight="1" x14ac:dyDescent="0.3">
      <c r="A280" s="79"/>
      <c r="B280" s="72" t="s">
        <v>212</v>
      </c>
      <c r="C280" s="17" t="s">
        <v>16</v>
      </c>
      <c r="D280" s="17">
        <v>180</v>
      </c>
      <c r="E280" s="13">
        <v>0.41</v>
      </c>
      <c r="F280" s="13">
        <v>0.09</v>
      </c>
      <c r="G280" s="13">
        <v>30.59</v>
      </c>
      <c r="H280" s="13">
        <v>124.74</v>
      </c>
      <c r="I280" s="13">
        <v>8.9999999999999993E-3</v>
      </c>
      <c r="J280" s="13">
        <v>8.9999999999999993E-3</v>
      </c>
      <c r="K280" s="13">
        <v>0</v>
      </c>
      <c r="L280" s="13">
        <v>11.61</v>
      </c>
      <c r="M280" s="13">
        <v>7.06</v>
      </c>
      <c r="N280" s="13">
        <v>5.85</v>
      </c>
      <c r="O280" s="13">
        <v>0</v>
      </c>
      <c r="P280" s="13">
        <v>0.22</v>
      </c>
      <c r="Q280" s="73" t="s">
        <v>207</v>
      </c>
      <c r="R280" s="4"/>
      <c r="S280" s="4"/>
      <c r="T280" s="4" t="s">
        <v>28</v>
      </c>
      <c r="U280" s="4"/>
    </row>
    <row r="281" spans="1:21" ht="18.75" x14ac:dyDescent="0.3">
      <c r="A281" s="79"/>
      <c r="B281" s="72"/>
      <c r="C281" s="17" t="s">
        <v>25</v>
      </c>
      <c r="D281" s="17">
        <v>150</v>
      </c>
      <c r="E281" s="13">
        <v>0.33</v>
      </c>
      <c r="F281" s="13">
        <v>7.0000000000000007E-2</v>
      </c>
      <c r="G281" s="13">
        <v>25.49</v>
      </c>
      <c r="H281" s="13">
        <v>103.95</v>
      </c>
      <c r="I281" s="13">
        <v>7.0000000000000001E-3</v>
      </c>
      <c r="J281" s="13">
        <v>7.0000000000000001E-3</v>
      </c>
      <c r="K281" s="13">
        <v>0</v>
      </c>
      <c r="L281" s="13">
        <v>9.67</v>
      </c>
      <c r="M281" s="13">
        <v>5.88</v>
      </c>
      <c r="N281" s="13">
        <v>4.87</v>
      </c>
      <c r="O281" s="13">
        <v>0</v>
      </c>
      <c r="P281" s="13">
        <v>0.18</v>
      </c>
      <c r="Q281" s="73"/>
      <c r="R281" s="4"/>
      <c r="S281" s="4"/>
      <c r="T281" s="4"/>
      <c r="U281" s="4"/>
    </row>
    <row r="282" spans="1:21" ht="18.75" customHeight="1" x14ac:dyDescent="0.3">
      <c r="A282" s="79"/>
      <c r="B282" s="72" t="s">
        <v>43</v>
      </c>
      <c r="C282" s="17" t="s">
        <v>16</v>
      </c>
      <c r="D282" s="17">
        <v>40</v>
      </c>
      <c r="E282" s="13">
        <v>3.04</v>
      </c>
      <c r="F282" s="13">
        <v>0.32</v>
      </c>
      <c r="G282" s="13">
        <v>19.68</v>
      </c>
      <c r="H282" s="13">
        <v>94</v>
      </c>
      <c r="I282" s="13">
        <v>6.6000000000000003E-2</v>
      </c>
      <c r="J282" s="13">
        <v>2.5999999999999999E-2</v>
      </c>
      <c r="K282" s="13">
        <v>0.64</v>
      </c>
      <c r="L282" s="13">
        <v>0</v>
      </c>
      <c r="M282" s="13">
        <v>9.1999999999999993</v>
      </c>
      <c r="N282" s="13">
        <v>13.2</v>
      </c>
      <c r="O282" s="13">
        <v>34.799999999999997</v>
      </c>
      <c r="P282" s="13">
        <v>0.8</v>
      </c>
      <c r="Q282" s="73" t="s">
        <v>44</v>
      </c>
      <c r="R282" s="4"/>
      <c r="S282" s="4"/>
      <c r="T282" s="4"/>
      <c r="U282" s="4"/>
    </row>
    <row r="283" spans="1:21" ht="18.75" x14ac:dyDescent="0.3">
      <c r="A283" s="79"/>
      <c r="B283" s="72"/>
      <c r="C283" s="17" t="s">
        <v>25</v>
      </c>
      <c r="D283" s="17">
        <v>30</v>
      </c>
      <c r="E283" s="13">
        <v>2.2799999999999998</v>
      </c>
      <c r="F283" s="13">
        <v>0.24</v>
      </c>
      <c r="G283" s="13">
        <v>14.76</v>
      </c>
      <c r="H283" s="13">
        <v>70.5</v>
      </c>
      <c r="I283" s="13">
        <f t="shared" ref="I283:P283" si="59">I282*30/40</f>
        <v>4.9500000000000002E-2</v>
      </c>
      <c r="J283" s="13">
        <f t="shared" si="59"/>
        <v>1.9499999999999997E-2</v>
      </c>
      <c r="K283" s="13">
        <f t="shared" si="59"/>
        <v>0.48</v>
      </c>
      <c r="L283" s="13">
        <f t="shared" si="59"/>
        <v>0</v>
      </c>
      <c r="M283" s="13">
        <f t="shared" si="59"/>
        <v>6.9</v>
      </c>
      <c r="N283" s="13">
        <f t="shared" si="59"/>
        <v>9.9</v>
      </c>
      <c r="O283" s="13">
        <f t="shared" si="59"/>
        <v>26.1</v>
      </c>
      <c r="P283" s="13">
        <f t="shared" si="59"/>
        <v>0.6</v>
      </c>
      <c r="Q283" s="73"/>
      <c r="R283" s="4"/>
      <c r="S283" s="4"/>
      <c r="T283" s="4"/>
      <c r="U283" s="4"/>
    </row>
    <row r="284" spans="1:21" ht="18.75" customHeight="1" x14ac:dyDescent="0.3">
      <c r="A284" s="79"/>
      <c r="B284" s="72" t="s">
        <v>45</v>
      </c>
      <c r="C284" s="17" t="s">
        <v>16</v>
      </c>
      <c r="D284" s="17">
        <v>37</v>
      </c>
      <c r="E284" s="13">
        <v>2.4700000000000002</v>
      </c>
      <c r="F284" s="13">
        <v>0.45</v>
      </c>
      <c r="G284" s="13">
        <v>12.52</v>
      </c>
      <c r="H284" s="13">
        <v>65.25</v>
      </c>
      <c r="I284" s="13">
        <v>1.94</v>
      </c>
      <c r="J284" s="13">
        <v>3.6999999999999998E-2</v>
      </c>
      <c r="K284" s="13">
        <v>0.26</v>
      </c>
      <c r="L284" s="13">
        <v>0</v>
      </c>
      <c r="M284" s="13">
        <v>13.95</v>
      </c>
      <c r="N284" s="13">
        <v>17.39</v>
      </c>
      <c r="O284" s="13">
        <v>58.46</v>
      </c>
      <c r="P284" s="13">
        <v>1.44</v>
      </c>
      <c r="Q284" s="73" t="s">
        <v>46</v>
      </c>
      <c r="R284" s="4"/>
      <c r="S284" s="4"/>
      <c r="T284" s="4"/>
      <c r="U284" s="4"/>
    </row>
    <row r="285" spans="1:21" ht="18.75" x14ac:dyDescent="0.3">
      <c r="A285" s="79"/>
      <c r="B285" s="72"/>
      <c r="C285" s="17" t="s">
        <v>25</v>
      </c>
      <c r="D285" s="17">
        <v>30</v>
      </c>
      <c r="E285" s="13">
        <v>1.98</v>
      </c>
      <c r="F285" s="13">
        <v>0.36</v>
      </c>
      <c r="G285" s="13">
        <v>10.02</v>
      </c>
      <c r="H285" s="13">
        <v>52.2</v>
      </c>
      <c r="I285" s="13">
        <v>1.6</v>
      </c>
      <c r="J285" s="13">
        <v>0.03</v>
      </c>
      <c r="K285" s="13">
        <v>0.21</v>
      </c>
      <c r="L285" s="13">
        <v>0</v>
      </c>
      <c r="M285" s="13">
        <v>10.5</v>
      </c>
      <c r="N285" s="13">
        <v>14.1</v>
      </c>
      <c r="O285" s="13">
        <v>47.4</v>
      </c>
      <c r="P285" s="13">
        <v>1.17</v>
      </c>
      <c r="Q285" s="73"/>
      <c r="R285" s="4"/>
      <c r="S285" s="4"/>
      <c r="T285" s="4"/>
      <c r="U285" s="4"/>
    </row>
    <row r="286" spans="1:21" ht="18.75" x14ac:dyDescent="0.3">
      <c r="A286" s="79"/>
      <c r="B286" s="26" t="s">
        <v>36</v>
      </c>
      <c r="C286" s="26" t="s">
        <v>16</v>
      </c>
      <c r="D286" s="26">
        <v>737</v>
      </c>
      <c r="E286" s="27">
        <f t="shared" ref="E286:P286" si="60">E270+E272+E274+E276+E278+E280+E282+E284</f>
        <v>24.919999999999998</v>
      </c>
      <c r="F286" s="27">
        <f t="shared" si="60"/>
        <v>31.459999999999997</v>
      </c>
      <c r="G286" s="27">
        <f t="shared" si="60"/>
        <v>117.77999999999999</v>
      </c>
      <c r="H286" s="27">
        <f t="shared" si="60"/>
        <v>859.89</v>
      </c>
      <c r="I286" s="27">
        <f t="shared" si="60"/>
        <v>2.323</v>
      </c>
      <c r="J286" s="27">
        <f t="shared" si="60"/>
        <v>0.36000000000000004</v>
      </c>
      <c r="K286" s="27">
        <f t="shared" si="60"/>
        <v>12.67</v>
      </c>
      <c r="L286" s="27">
        <f t="shared" si="60"/>
        <v>40.69</v>
      </c>
      <c r="M286" s="27">
        <f t="shared" si="60"/>
        <v>120.56</v>
      </c>
      <c r="N286" s="27">
        <f t="shared" si="60"/>
        <v>131.59</v>
      </c>
      <c r="O286" s="27">
        <f t="shared" si="60"/>
        <v>525.34</v>
      </c>
      <c r="P286" s="27">
        <f t="shared" si="60"/>
        <v>8.18</v>
      </c>
      <c r="Q286" s="26"/>
      <c r="R286" s="4"/>
      <c r="S286" s="4"/>
      <c r="T286" s="4"/>
      <c r="U286" s="4"/>
    </row>
    <row r="287" spans="1:21" ht="18.75" x14ac:dyDescent="0.3">
      <c r="A287" s="79"/>
      <c r="B287" s="26" t="s">
        <v>37</v>
      </c>
      <c r="C287" s="26" t="s">
        <v>25</v>
      </c>
      <c r="D287" s="26">
        <v>580</v>
      </c>
      <c r="E287" s="27">
        <f t="shared" ref="E287:P287" si="61">E271+E273+E275+E277+E279+E281+E283+E285</f>
        <v>19.27</v>
      </c>
      <c r="F287" s="27">
        <f t="shared" si="61"/>
        <v>23.29</v>
      </c>
      <c r="G287" s="27">
        <f t="shared" si="61"/>
        <v>94.429999999999993</v>
      </c>
      <c r="H287" s="27">
        <f t="shared" si="61"/>
        <v>668.96</v>
      </c>
      <c r="I287" s="27">
        <f t="shared" si="61"/>
        <v>1.9015</v>
      </c>
      <c r="J287" s="27">
        <f t="shared" si="61"/>
        <v>0.28449999999999998</v>
      </c>
      <c r="K287" s="27">
        <f t="shared" si="61"/>
        <v>11.05</v>
      </c>
      <c r="L287" s="27">
        <f t="shared" si="61"/>
        <v>35.229999999999997</v>
      </c>
      <c r="M287" s="27">
        <f t="shared" si="61"/>
        <v>93.73</v>
      </c>
      <c r="N287" s="27">
        <f t="shared" si="61"/>
        <v>103.02000000000001</v>
      </c>
      <c r="O287" s="27">
        <f t="shared" si="61"/>
        <v>405.05</v>
      </c>
      <c r="P287" s="27">
        <f t="shared" si="61"/>
        <v>6.4899999999999993</v>
      </c>
      <c r="Q287" s="26"/>
      <c r="R287" s="4"/>
      <c r="S287" s="4"/>
      <c r="T287" s="4"/>
      <c r="U287" s="4"/>
    </row>
    <row r="288" spans="1:21" ht="19.5" customHeight="1" x14ac:dyDescent="0.3">
      <c r="A288" s="79" t="s">
        <v>47</v>
      </c>
      <c r="B288" s="72" t="s">
        <v>231</v>
      </c>
      <c r="C288" s="16" t="s">
        <v>16</v>
      </c>
      <c r="D288" s="16">
        <v>120</v>
      </c>
      <c r="E288" s="34">
        <v>21.05</v>
      </c>
      <c r="F288" s="14">
        <v>14.46</v>
      </c>
      <c r="G288" s="14">
        <v>20.58</v>
      </c>
      <c r="H288" s="14">
        <v>296.48</v>
      </c>
      <c r="I288" s="14">
        <f t="shared" ref="I288:P288" si="62">I289*120/100</f>
        <v>0.06</v>
      </c>
      <c r="J288" s="14">
        <f t="shared" si="62"/>
        <v>3.5999999999999997E-2</v>
      </c>
      <c r="K288" s="14">
        <f t="shared" si="62"/>
        <v>0.61199999999999999</v>
      </c>
      <c r="L288" s="14">
        <f t="shared" si="62"/>
        <v>0.36</v>
      </c>
      <c r="M288" s="14">
        <f t="shared" si="62"/>
        <v>182.4</v>
      </c>
      <c r="N288" s="14">
        <f t="shared" si="62"/>
        <v>27.6</v>
      </c>
      <c r="O288" s="14">
        <f t="shared" si="62"/>
        <v>168</v>
      </c>
      <c r="P288" s="14">
        <f t="shared" si="62"/>
        <v>1.044</v>
      </c>
      <c r="Q288" s="73" t="s">
        <v>127</v>
      </c>
      <c r="R288" s="4"/>
      <c r="S288" s="4"/>
      <c r="T288" s="4"/>
      <c r="U288" s="4"/>
    </row>
    <row r="289" spans="1:22" ht="19.5" customHeight="1" x14ac:dyDescent="0.3">
      <c r="A289" s="79"/>
      <c r="B289" s="72"/>
      <c r="C289" s="16" t="s">
        <v>25</v>
      </c>
      <c r="D289" s="16">
        <v>100</v>
      </c>
      <c r="E289" s="34">
        <v>17.54</v>
      </c>
      <c r="F289" s="14">
        <v>12.05</v>
      </c>
      <c r="G289" s="14">
        <v>17.149999999999999</v>
      </c>
      <c r="H289" s="14">
        <v>247</v>
      </c>
      <c r="I289" s="14">
        <v>0.05</v>
      </c>
      <c r="J289" s="14">
        <v>0.03</v>
      </c>
      <c r="K289" s="14">
        <v>0.51</v>
      </c>
      <c r="L289" s="14">
        <v>0.3</v>
      </c>
      <c r="M289" s="14">
        <v>152</v>
      </c>
      <c r="N289" s="14">
        <v>23</v>
      </c>
      <c r="O289" s="14">
        <v>140</v>
      </c>
      <c r="P289" s="14">
        <v>0.87</v>
      </c>
      <c r="Q289" s="73"/>
      <c r="R289" s="4"/>
      <c r="S289" s="4"/>
      <c r="T289" s="4"/>
      <c r="U289" s="4"/>
    </row>
    <row r="290" spans="1:22" ht="19.5" customHeight="1" x14ac:dyDescent="0.3">
      <c r="A290" s="79"/>
      <c r="B290" s="72" t="s">
        <v>67</v>
      </c>
      <c r="C290" s="16" t="s">
        <v>16</v>
      </c>
      <c r="D290" s="16">
        <v>30</v>
      </c>
      <c r="E290" s="34">
        <v>0.57999999999999996</v>
      </c>
      <c r="F290" s="14">
        <v>1.36</v>
      </c>
      <c r="G290" s="14">
        <v>3.98</v>
      </c>
      <c r="H290" s="14">
        <v>30.45</v>
      </c>
      <c r="I290" s="14">
        <v>0.01</v>
      </c>
      <c r="J290" s="14">
        <v>0.02</v>
      </c>
      <c r="K290" s="14">
        <v>0.04</v>
      </c>
      <c r="L290" s="14">
        <v>0.1</v>
      </c>
      <c r="M290" s="14">
        <v>18.809999999999999</v>
      </c>
      <c r="N290" s="14">
        <v>2.64</v>
      </c>
      <c r="O290" s="14">
        <v>14.69</v>
      </c>
      <c r="P290" s="14">
        <v>0.05</v>
      </c>
      <c r="Q290" s="73" t="s">
        <v>68</v>
      </c>
      <c r="R290" s="4"/>
      <c r="S290" s="4"/>
      <c r="T290" s="4"/>
      <c r="U290" s="4"/>
    </row>
    <row r="291" spans="1:22" ht="19.5" customHeight="1" x14ac:dyDescent="0.3">
      <c r="A291" s="79"/>
      <c r="B291" s="72"/>
      <c r="C291" s="16" t="s">
        <v>25</v>
      </c>
      <c r="D291" s="16">
        <v>30</v>
      </c>
      <c r="E291" s="34">
        <v>0.57999999999999996</v>
      </c>
      <c r="F291" s="14">
        <v>1.36</v>
      </c>
      <c r="G291" s="14">
        <v>3.98</v>
      </c>
      <c r="H291" s="14">
        <v>30.45</v>
      </c>
      <c r="I291" s="14">
        <v>0.01</v>
      </c>
      <c r="J291" s="14">
        <v>0.02</v>
      </c>
      <c r="K291" s="14">
        <v>0.04</v>
      </c>
      <c r="L291" s="14">
        <v>0.1</v>
      </c>
      <c r="M291" s="14">
        <v>18.809999999999999</v>
      </c>
      <c r="N291" s="14">
        <v>2.64</v>
      </c>
      <c r="O291" s="14">
        <v>14.69</v>
      </c>
      <c r="P291" s="14">
        <v>0.05</v>
      </c>
      <c r="Q291" s="73"/>
      <c r="R291" s="4"/>
      <c r="S291" s="4"/>
      <c r="T291" s="4"/>
      <c r="U291" s="4"/>
    </row>
    <row r="292" spans="1:22" ht="18.75" customHeight="1" x14ac:dyDescent="0.3">
      <c r="A292" s="79"/>
      <c r="B292" s="72" t="s">
        <v>80</v>
      </c>
      <c r="C292" s="17" t="s">
        <v>16</v>
      </c>
      <c r="D292" s="17" t="s">
        <v>103</v>
      </c>
      <c r="E292" s="13">
        <v>0.13</v>
      </c>
      <c r="F292" s="13">
        <v>0.02</v>
      </c>
      <c r="G292" s="13">
        <v>11.3</v>
      </c>
      <c r="H292" s="13">
        <v>45.5</v>
      </c>
      <c r="I292" s="13">
        <v>0</v>
      </c>
      <c r="J292" s="13">
        <v>0.01</v>
      </c>
      <c r="K292" s="13">
        <v>0</v>
      </c>
      <c r="L292" s="13">
        <v>0.1</v>
      </c>
      <c r="M292" s="13">
        <v>5.4</v>
      </c>
      <c r="N292" s="13">
        <v>0</v>
      </c>
      <c r="O292" s="13">
        <v>0</v>
      </c>
      <c r="P292" s="13">
        <v>0.8</v>
      </c>
      <c r="Q292" s="73" t="s">
        <v>104</v>
      </c>
      <c r="R292" s="4"/>
      <c r="S292" s="4"/>
      <c r="T292" s="4"/>
      <c r="U292" s="4"/>
    </row>
    <row r="293" spans="1:22" ht="18.75" x14ac:dyDescent="0.3">
      <c r="A293" s="79"/>
      <c r="B293" s="72"/>
      <c r="C293" s="17" t="s">
        <v>25</v>
      </c>
      <c r="D293" s="17" t="s">
        <v>82</v>
      </c>
      <c r="E293" s="13">
        <v>7.0000000000000007E-2</v>
      </c>
      <c r="F293" s="13">
        <v>0.01</v>
      </c>
      <c r="G293" s="13">
        <v>7.1</v>
      </c>
      <c r="H293" s="13">
        <v>29</v>
      </c>
      <c r="I293" s="13">
        <v>0</v>
      </c>
      <c r="J293" s="13">
        <v>0.01</v>
      </c>
      <c r="K293" s="13">
        <v>0</v>
      </c>
      <c r="L293" s="13">
        <v>0.1</v>
      </c>
      <c r="M293" s="13">
        <v>5.86</v>
      </c>
      <c r="N293" s="13">
        <v>0</v>
      </c>
      <c r="O293" s="13">
        <v>0</v>
      </c>
      <c r="P293" s="13">
        <v>0.72</v>
      </c>
      <c r="Q293" s="73"/>
      <c r="R293" s="4"/>
      <c r="S293" s="4"/>
      <c r="T293" s="4"/>
      <c r="U293" s="4"/>
    </row>
    <row r="294" spans="1:22" ht="18.75" x14ac:dyDescent="0.3">
      <c r="A294" s="79"/>
      <c r="B294" s="26" t="s">
        <v>36</v>
      </c>
      <c r="C294" s="26" t="s">
        <v>16</v>
      </c>
      <c r="D294" s="26">
        <v>350</v>
      </c>
      <c r="E294" s="27">
        <f t="shared" ref="E294:P294" si="63">E288+E290+E292</f>
        <v>21.759999999999998</v>
      </c>
      <c r="F294" s="27">
        <f t="shared" si="63"/>
        <v>15.84</v>
      </c>
      <c r="G294" s="27">
        <f t="shared" si="63"/>
        <v>35.86</v>
      </c>
      <c r="H294" s="27">
        <f t="shared" si="63"/>
        <v>372.43</v>
      </c>
      <c r="I294" s="27">
        <f t="shared" si="63"/>
        <v>6.9999999999999993E-2</v>
      </c>
      <c r="J294" s="27">
        <f t="shared" si="63"/>
        <v>6.5999999999999989E-2</v>
      </c>
      <c r="K294" s="27">
        <f t="shared" si="63"/>
        <v>0.65200000000000002</v>
      </c>
      <c r="L294" s="27">
        <f t="shared" si="63"/>
        <v>0.55999999999999994</v>
      </c>
      <c r="M294" s="27">
        <f t="shared" si="63"/>
        <v>206.61</v>
      </c>
      <c r="N294" s="27">
        <f t="shared" si="63"/>
        <v>30.240000000000002</v>
      </c>
      <c r="O294" s="27">
        <f t="shared" si="63"/>
        <v>182.69</v>
      </c>
      <c r="P294" s="27">
        <f t="shared" si="63"/>
        <v>1.8940000000000001</v>
      </c>
      <c r="Q294" s="26"/>
      <c r="R294" s="4"/>
      <c r="S294" s="4"/>
      <c r="T294" s="4"/>
      <c r="U294" s="4"/>
    </row>
    <row r="295" spans="1:22" ht="18.75" x14ac:dyDescent="0.3">
      <c r="A295" s="79"/>
      <c r="B295" s="26" t="s">
        <v>37</v>
      </c>
      <c r="C295" s="26" t="s">
        <v>25</v>
      </c>
      <c r="D295" s="26">
        <v>280</v>
      </c>
      <c r="E295" s="27">
        <f t="shared" ref="E295:P295" si="64">E289+E291+E293</f>
        <v>18.189999999999998</v>
      </c>
      <c r="F295" s="27">
        <f t="shared" si="64"/>
        <v>13.42</v>
      </c>
      <c r="G295" s="27">
        <f t="shared" si="64"/>
        <v>28.229999999999997</v>
      </c>
      <c r="H295" s="27">
        <f t="shared" si="64"/>
        <v>306.45</v>
      </c>
      <c r="I295" s="27">
        <f t="shared" si="64"/>
        <v>6.0000000000000005E-2</v>
      </c>
      <c r="J295" s="27">
        <f t="shared" si="64"/>
        <v>6.0000000000000005E-2</v>
      </c>
      <c r="K295" s="27">
        <f t="shared" si="64"/>
        <v>0.55000000000000004</v>
      </c>
      <c r="L295" s="27">
        <f t="shared" si="64"/>
        <v>0.5</v>
      </c>
      <c r="M295" s="27">
        <f t="shared" si="64"/>
        <v>176.67000000000002</v>
      </c>
      <c r="N295" s="27">
        <f t="shared" si="64"/>
        <v>25.64</v>
      </c>
      <c r="O295" s="27">
        <f t="shared" si="64"/>
        <v>154.69</v>
      </c>
      <c r="P295" s="27">
        <f t="shared" si="64"/>
        <v>1.6400000000000001</v>
      </c>
      <c r="Q295" s="26"/>
      <c r="R295" s="4"/>
      <c r="S295" s="4"/>
      <c r="T295" s="4"/>
      <c r="U295" s="4"/>
    </row>
    <row r="296" spans="1:22" ht="18.75" x14ac:dyDescent="0.3">
      <c r="A296" s="92"/>
      <c r="B296" s="26" t="s">
        <v>51</v>
      </c>
      <c r="C296" s="26" t="s">
        <v>16</v>
      </c>
      <c r="D296" s="26">
        <f t="shared" ref="D296:P296" si="65">D266+D286+D294</f>
        <v>1502</v>
      </c>
      <c r="E296" s="27">
        <f t="shared" si="65"/>
        <v>58.889999999999993</v>
      </c>
      <c r="F296" s="27">
        <f t="shared" si="65"/>
        <v>60.849999999999994</v>
      </c>
      <c r="G296" s="27">
        <f t="shared" si="65"/>
        <v>187.39</v>
      </c>
      <c r="H296" s="27">
        <f t="shared" si="65"/>
        <v>1578.26</v>
      </c>
      <c r="I296" s="27">
        <f t="shared" si="65"/>
        <v>2.5329999999999999</v>
      </c>
      <c r="J296" s="27">
        <f t="shared" si="65"/>
        <v>0.66600000000000004</v>
      </c>
      <c r="K296" s="27">
        <f t="shared" si="65"/>
        <v>14.112</v>
      </c>
      <c r="L296" s="27">
        <f t="shared" si="65"/>
        <v>41.99</v>
      </c>
      <c r="M296" s="27">
        <f t="shared" si="65"/>
        <v>643.03</v>
      </c>
      <c r="N296" s="27">
        <f t="shared" si="65"/>
        <v>207.54000000000002</v>
      </c>
      <c r="O296" s="27">
        <f t="shared" si="65"/>
        <v>1046.1600000000001</v>
      </c>
      <c r="P296" s="27">
        <f t="shared" si="65"/>
        <v>11.404</v>
      </c>
      <c r="Q296" s="26"/>
      <c r="R296" s="4"/>
      <c r="S296" s="4" t="s">
        <v>28</v>
      </c>
      <c r="T296" s="4"/>
      <c r="U296" s="4"/>
    </row>
    <row r="297" spans="1:22" ht="18.75" x14ac:dyDescent="0.3">
      <c r="A297" s="92"/>
      <c r="B297" s="26" t="s">
        <v>52</v>
      </c>
      <c r="C297" s="26" t="s">
        <v>25</v>
      </c>
      <c r="D297" s="26">
        <f t="shared" ref="D297:P297" si="66">D267+D287+D295</f>
        <v>1215</v>
      </c>
      <c r="E297" s="27">
        <f t="shared" si="66"/>
        <v>47.37</v>
      </c>
      <c r="F297" s="27">
        <f t="shared" si="66"/>
        <v>47.53</v>
      </c>
      <c r="G297" s="27">
        <f t="shared" si="66"/>
        <v>159.18999999999997</v>
      </c>
      <c r="H297" s="27">
        <f t="shared" si="66"/>
        <v>1258.93</v>
      </c>
      <c r="I297" s="27">
        <f t="shared" si="66"/>
        <v>2.0714999999999999</v>
      </c>
      <c r="J297" s="27">
        <f t="shared" si="66"/>
        <v>0.74449999999999994</v>
      </c>
      <c r="K297" s="27">
        <f t="shared" si="66"/>
        <v>12.230000000000002</v>
      </c>
      <c r="L297" s="27">
        <f t="shared" si="66"/>
        <v>36.349999999999994</v>
      </c>
      <c r="M297" s="27">
        <f t="shared" si="66"/>
        <v>536.81000000000006</v>
      </c>
      <c r="N297" s="27">
        <f t="shared" si="66"/>
        <v>167.28000000000003</v>
      </c>
      <c r="O297" s="27">
        <f t="shared" si="66"/>
        <v>841.79</v>
      </c>
      <c r="P297" s="27">
        <f t="shared" si="66"/>
        <v>9.2099999999999991</v>
      </c>
      <c r="Q297" s="26"/>
      <c r="R297" s="4"/>
      <c r="S297" s="4"/>
      <c r="T297" s="4"/>
      <c r="U297" s="4"/>
    </row>
    <row r="298" spans="1:22" ht="28.7" customHeight="1" x14ac:dyDescent="0.3">
      <c r="A298" s="79" t="s">
        <v>2</v>
      </c>
      <c r="B298" s="86" t="s">
        <v>3</v>
      </c>
      <c r="C298" s="86"/>
      <c r="D298" s="86" t="s">
        <v>4</v>
      </c>
      <c r="E298" s="86" t="s">
        <v>5</v>
      </c>
      <c r="F298" s="86"/>
      <c r="G298" s="86"/>
      <c r="H298" s="86" t="s">
        <v>6</v>
      </c>
      <c r="I298" s="79" t="s">
        <v>7</v>
      </c>
      <c r="J298" s="79"/>
      <c r="K298" s="79"/>
      <c r="L298" s="79"/>
      <c r="M298" s="79" t="s">
        <v>8</v>
      </c>
      <c r="N298" s="79"/>
      <c r="O298" s="79"/>
      <c r="P298" s="79"/>
      <c r="Q298" s="86" t="s">
        <v>9</v>
      </c>
      <c r="R298" s="4"/>
      <c r="S298" s="4"/>
      <c r="T298" s="4"/>
      <c r="U298" s="4"/>
    </row>
    <row r="299" spans="1:22" ht="42.4" customHeight="1" x14ac:dyDescent="0.3">
      <c r="A299" s="79"/>
      <c r="B299" s="86"/>
      <c r="C299" s="86"/>
      <c r="D299" s="86"/>
      <c r="E299" s="30" t="s">
        <v>10</v>
      </c>
      <c r="F299" s="30" t="s">
        <v>11</v>
      </c>
      <c r="G299" s="30" t="s">
        <v>12</v>
      </c>
      <c r="H299" s="86"/>
      <c r="I299" s="29" t="s">
        <v>13</v>
      </c>
      <c r="J299" s="29" t="s">
        <v>14</v>
      </c>
      <c r="K299" s="29" t="s">
        <v>15</v>
      </c>
      <c r="L299" s="29" t="s">
        <v>16</v>
      </c>
      <c r="M299" s="29" t="s">
        <v>17</v>
      </c>
      <c r="N299" s="29" t="s">
        <v>18</v>
      </c>
      <c r="O299" s="29" t="s">
        <v>19</v>
      </c>
      <c r="P299" s="29" t="s">
        <v>20</v>
      </c>
      <c r="Q299" s="86"/>
      <c r="R299" s="4"/>
      <c r="S299" s="4"/>
      <c r="T299" s="4"/>
      <c r="U299" s="4"/>
    </row>
    <row r="300" spans="1:22" ht="19.5" customHeight="1" x14ac:dyDescent="0.35">
      <c r="A300" s="82" t="s">
        <v>128</v>
      </c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4"/>
      <c r="S300" s="4"/>
      <c r="T300" s="4"/>
      <c r="U300" s="4"/>
    </row>
    <row r="301" spans="1:22" ht="18.75" customHeight="1" x14ac:dyDescent="0.3">
      <c r="A301" s="79" t="s">
        <v>54</v>
      </c>
      <c r="B301" s="83" t="s">
        <v>48</v>
      </c>
      <c r="C301" s="17" t="s">
        <v>16</v>
      </c>
      <c r="D301" s="17">
        <v>180</v>
      </c>
      <c r="E301" s="13">
        <v>1.96</v>
      </c>
      <c r="F301" s="13">
        <v>4.58</v>
      </c>
      <c r="G301" s="13">
        <v>20.27</v>
      </c>
      <c r="H301" s="13">
        <v>130.69999999999999</v>
      </c>
      <c r="I301" s="13">
        <f t="shared" ref="I301:P301" si="67">I302*180/150</f>
        <v>8.9999999999999993E-3</v>
      </c>
      <c r="J301" s="13">
        <f t="shared" si="67"/>
        <v>2.76E-2</v>
      </c>
      <c r="K301" s="13">
        <f t="shared" si="67"/>
        <v>0.58799999999999997</v>
      </c>
      <c r="L301" s="13">
        <f t="shared" si="67"/>
        <v>0.13200000000000001</v>
      </c>
      <c r="M301" s="13">
        <f t="shared" si="67"/>
        <v>27</v>
      </c>
      <c r="N301" s="13">
        <f t="shared" si="67"/>
        <v>3.6</v>
      </c>
      <c r="O301" s="13">
        <f t="shared" si="67"/>
        <v>22.08</v>
      </c>
      <c r="P301" s="13">
        <f t="shared" si="67"/>
        <v>4.8000000000000001E-2</v>
      </c>
      <c r="Q301" s="73" t="s">
        <v>49</v>
      </c>
      <c r="R301" s="4"/>
      <c r="S301" s="4"/>
      <c r="T301" s="4"/>
      <c r="U301" s="4"/>
      <c r="V301" t="s">
        <v>28</v>
      </c>
    </row>
    <row r="302" spans="1:22" ht="18.75" x14ac:dyDescent="0.3">
      <c r="A302" s="79"/>
      <c r="B302" s="83"/>
      <c r="C302" s="17" t="s">
        <v>25</v>
      </c>
      <c r="D302" s="17">
        <v>150</v>
      </c>
      <c r="E302" s="13">
        <v>1.64</v>
      </c>
      <c r="F302" s="13">
        <v>3.82</v>
      </c>
      <c r="G302" s="13">
        <v>16.899999999999999</v>
      </c>
      <c r="H302" s="13">
        <v>109</v>
      </c>
      <c r="I302" s="13">
        <v>7.4999999999999997E-3</v>
      </c>
      <c r="J302" s="13">
        <v>2.3E-2</v>
      </c>
      <c r="K302" s="13">
        <v>0.49</v>
      </c>
      <c r="L302" s="13">
        <v>0.11</v>
      </c>
      <c r="M302" s="13">
        <v>22.5</v>
      </c>
      <c r="N302" s="13">
        <v>3</v>
      </c>
      <c r="O302" s="13">
        <v>18.399999999999999</v>
      </c>
      <c r="P302" s="13">
        <v>0.04</v>
      </c>
      <c r="Q302" s="73"/>
      <c r="R302" s="4"/>
      <c r="S302" s="4"/>
      <c r="T302" s="4"/>
      <c r="U302" s="4"/>
    </row>
    <row r="303" spans="1:22" ht="18.75" customHeight="1" x14ac:dyDescent="0.3">
      <c r="A303" s="79"/>
      <c r="B303" s="83" t="s">
        <v>243</v>
      </c>
      <c r="C303" s="17" t="s">
        <v>16</v>
      </c>
      <c r="D303" s="17" t="s">
        <v>86</v>
      </c>
      <c r="E303" s="13">
        <v>1.66</v>
      </c>
      <c r="F303" s="13">
        <v>5.0999999999999996</v>
      </c>
      <c r="G303" s="13">
        <v>9.8699999999999992</v>
      </c>
      <c r="H303" s="13">
        <v>91.8</v>
      </c>
      <c r="I303" s="13">
        <v>0.03</v>
      </c>
      <c r="J303" s="13">
        <v>0.02</v>
      </c>
      <c r="K303" s="13">
        <v>0.34</v>
      </c>
      <c r="L303" s="13">
        <v>0</v>
      </c>
      <c r="M303" s="13">
        <v>6.28</v>
      </c>
      <c r="N303" s="13">
        <v>6.68</v>
      </c>
      <c r="O303" s="13">
        <v>19.64</v>
      </c>
      <c r="P303" s="13">
        <v>0.42</v>
      </c>
      <c r="Q303" s="73" t="s">
        <v>30</v>
      </c>
      <c r="R303" s="4"/>
      <c r="S303" s="4"/>
      <c r="T303" s="4"/>
      <c r="U303" s="4"/>
    </row>
    <row r="304" spans="1:22" ht="36" customHeight="1" x14ac:dyDescent="0.3">
      <c r="A304" s="79"/>
      <c r="B304" s="83"/>
      <c r="C304" s="17" t="s">
        <v>25</v>
      </c>
      <c r="D304" s="17" t="s">
        <v>87</v>
      </c>
      <c r="E304" s="13">
        <v>2.13</v>
      </c>
      <c r="F304" s="13">
        <v>3.78</v>
      </c>
      <c r="G304" s="13">
        <v>7.31</v>
      </c>
      <c r="H304" s="13">
        <v>68</v>
      </c>
      <c r="I304" s="13">
        <v>0.02</v>
      </c>
      <c r="J304" s="13">
        <v>0.01</v>
      </c>
      <c r="K304" s="13">
        <v>0.25</v>
      </c>
      <c r="L304" s="13">
        <v>0</v>
      </c>
      <c r="M304" s="13">
        <v>4.6500000000000004</v>
      </c>
      <c r="N304" s="13">
        <v>4.6500000000000004</v>
      </c>
      <c r="O304" s="13">
        <v>14.55</v>
      </c>
      <c r="P304" s="13">
        <v>0.31</v>
      </c>
      <c r="Q304" s="73"/>
      <c r="R304" s="4"/>
      <c r="S304" s="4"/>
      <c r="T304" s="4"/>
      <c r="U304" s="4"/>
    </row>
    <row r="305" spans="1:21" ht="18.75" customHeight="1" x14ac:dyDescent="0.3">
      <c r="A305" s="79"/>
      <c r="B305" s="72" t="s">
        <v>226</v>
      </c>
      <c r="C305" s="17" t="s">
        <v>16</v>
      </c>
      <c r="D305" s="31">
        <v>200</v>
      </c>
      <c r="E305" s="32">
        <v>2.97</v>
      </c>
      <c r="F305" s="13">
        <v>2.6</v>
      </c>
      <c r="G305" s="13">
        <v>15.92</v>
      </c>
      <c r="H305" s="13">
        <v>98.8</v>
      </c>
      <c r="I305" s="13">
        <v>0.04</v>
      </c>
      <c r="J305" s="13">
        <v>0.16</v>
      </c>
      <c r="K305" s="13">
        <v>0.12</v>
      </c>
      <c r="L305" s="13">
        <v>1.33</v>
      </c>
      <c r="M305" s="13">
        <v>126.5</v>
      </c>
      <c r="N305" s="13">
        <v>15.4</v>
      </c>
      <c r="O305" s="13">
        <v>92.78</v>
      </c>
      <c r="P305" s="13">
        <v>0.41</v>
      </c>
      <c r="Q305" s="73" t="s">
        <v>74</v>
      </c>
      <c r="R305" s="4"/>
      <c r="S305" s="4"/>
      <c r="T305" s="4"/>
      <c r="U305" s="4"/>
    </row>
    <row r="306" spans="1:21" ht="18.75" x14ac:dyDescent="0.3">
      <c r="A306" s="79"/>
      <c r="B306" s="72"/>
      <c r="C306" s="17" t="s">
        <v>25</v>
      </c>
      <c r="D306" s="31">
        <v>180</v>
      </c>
      <c r="E306" s="32">
        <v>2.67</v>
      </c>
      <c r="F306" s="13">
        <v>2.34</v>
      </c>
      <c r="G306" s="13">
        <v>14.33</v>
      </c>
      <c r="H306" s="13">
        <v>89</v>
      </c>
      <c r="I306" s="13">
        <v>0.04</v>
      </c>
      <c r="J306" s="13">
        <v>0.14000000000000001</v>
      </c>
      <c r="K306" s="13">
        <v>0.11</v>
      </c>
      <c r="L306" s="13">
        <v>1.2</v>
      </c>
      <c r="M306" s="13">
        <v>113.9</v>
      </c>
      <c r="N306" s="13">
        <v>13.9</v>
      </c>
      <c r="O306" s="13">
        <v>83.5</v>
      </c>
      <c r="P306" s="13">
        <v>0.37</v>
      </c>
      <c r="Q306" s="73"/>
      <c r="R306" s="4"/>
      <c r="S306" s="4"/>
      <c r="T306" s="4"/>
      <c r="U306" s="4"/>
    </row>
    <row r="307" spans="1:21" ht="18.75" x14ac:dyDescent="0.3">
      <c r="A307" s="79"/>
      <c r="B307" s="26" t="s">
        <v>36</v>
      </c>
      <c r="C307" s="26" t="s">
        <v>16</v>
      </c>
      <c r="D307" s="26">
        <v>407</v>
      </c>
      <c r="E307" s="27">
        <f t="shared" ref="E307:P307" si="68">E301+E303+E305</f>
        <v>6.59</v>
      </c>
      <c r="F307" s="27">
        <f t="shared" si="68"/>
        <v>12.28</v>
      </c>
      <c r="G307" s="27">
        <f t="shared" si="68"/>
        <v>46.06</v>
      </c>
      <c r="H307" s="27">
        <f t="shared" si="68"/>
        <v>321.3</v>
      </c>
      <c r="I307" s="27">
        <f t="shared" si="68"/>
        <v>7.9000000000000001E-2</v>
      </c>
      <c r="J307" s="27">
        <f t="shared" si="68"/>
        <v>0.20760000000000001</v>
      </c>
      <c r="K307" s="27">
        <f t="shared" si="68"/>
        <v>1.048</v>
      </c>
      <c r="L307" s="27">
        <f t="shared" si="68"/>
        <v>1.4620000000000002</v>
      </c>
      <c r="M307" s="27">
        <f t="shared" si="68"/>
        <v>159.78</v>
      </c>
      <c r="N307" s="27">
        <f t="shared" si="68"/>
        <v>25.68</v>
      </c>
      <c r="O307" s="27">
        <f t="shared" si="68"/>
        <v>134.5</v>
      </c>
      <c r="P307" s="27">
        <f t="shared" si="68"/>
        <v>0.87799999999999989</v>
      </c>
      <c r="Q307" s="26"/>
      <c r="R307" s="4"/>
      <c r="S307" s="4"/>
      <c r="T307" s="4"/>
      <c r="U307" s="4"/>
    </row>
    <row r="308" spans="1:21" ht="18.75" x14ac:dyDescent="0.3">
      <c r="A308" s="79"/>
      <c r="B308" s="26" t="s">
        <v>37</v>
      </c>
      <c r="C308" s="26" t="s">
        <v>25</v>
      </c>
      <c r="D308" s="26">
        <v>350</v>
      </c>
      <c r="E308" s="27">
        <f t="shared" ref="E308:P308" si="69">E302+E304+E306</f>
        <v>6.4399999999999995</v>
      </c>
      <c r="F308" s="27">
        <f t="shared" si="69"/>
        <v>9.94</v>
      </c>
      <c r="G308" s="27">
        <f t="shared" si="69"/>
        <v>38.54</v>
      </c>
      <c r="H308" s="27">
        <f t="shared" si="69"/>
        <v>266</v>
      </c>
      <c r="I308" s="27">
        <f t="shared" si="69"/>
        <v>6.7500000000000004E-2</v>
      </c>
      <c r="J308" s="27">
        <f t="shared" si="69"/>
        <v>0.17300000000000001</v>
      </c>
      <c r="K308" s="27">
        <f t="shared" si="69"/>
        <v>0.85</v>
      </c>
      <c r="L308" s="27">
        <f t="shared" si="69"/>
        <v>1.31</v>
      </c>
      <c r="M308" s="27">
        <f t="shared" si="69"/>
        <v>141.05000000000001</v>
      </c>
      <c r="N308" s="27">
        <f t="shared" si="69"/>
        <v>21.55</v>
      </c>
      <c r="O308" s="27">
        <f t="shared" si="69"/>
        <v>116.45</v>
      </c>
      <c r="P308" s="27">
        <f t="shared" si="69"/>
        <v>0.72</v>
      </c>
      <c r="Q308" s="26"/>
      <c r="R308" s="4"/>
      <c r="S308" s="4" t="s">
        <v>28</v>
      </c>
      <c r="T308" s="4"/>
      <c r="U308" s="4"/>
    </row>
    <row r="309" spans="1:21" ht="18.75" customHeight="1" x14ac:dyDescent="0.3">
      <c r="A309" s="79" t="s">
        <v>38</v>
      </c>
      <c r="B309" s="85" t="s">
        <v>183</v>
      </c>
      <c r="C309" s="20" t="s">
        <v>16</v>
      </c>
      <c r="D309" s="20" t="s">
        <v>189</v>
      </c>
      <c r="E309" s="21">
        <v>0.4</v>
      </c>
      <c r="F309" s="21">
        <v>0.4</v>
      </c>
      <c r="G309" s="21">
        <v>9.8000000000000007</v>
      </c>
      <c r="H309" s="21">
        <v>44</v>
      </c>
      <c r="I309" s="21">
        <v>0.03</v>
      </c>
      <c r="J309" s="21">
        <v>0.02</v>
      </c>
      <c r="K309" s="21">
        <v>0.3</v>
      </c>
      <c r="L309" s="21">
        <v>10</v>
      </c>
      <c r="M309" s="21">
        <v>16</v>
      </c>
      <c r="N309" s="21">
        <v>9</v>
      </c>
      <c r="O309" s="21">
        <v>11</v>
      </c>
      <c r="P309" s="21">
        <v>2.2000000000000002</v>
      </c>
      <c r="Q309" s="73" t="s">
        <v>39</v>
      </c>
      <c r="R309" s="4"/>
      <c r="S309" s="4"/>
      <c r="T309" s="4"/>
      <c r="U309" s="4"/>
    </row>
    <row r="310" spans="1:21" ht="18.75" x14ac:dyDescent="0.3">
      <c r="A310" s="79"/>
      <c r="B310" s="85"/>
      <c r="C310" s="20" t="s">
        <v>25</v>
      </c>
      <c r="D310" s="20" t="s">
        <v>189</v>
      </c>
      <c r="E310" s="21">
        <v>0.4</v>
      </c>
      <c r="F310" s="21">
        <v>0.4</v>
      </c>
      <c r="G310" s="21">
        <v>9.8000000000000007</v>
      </c>
      <c r="H310" s="21">
        <v>44</v>
      </c>
      <c r="I310" s="21">
        <v>0.03</v>
      </c>
      <c r="J310" s="21">
        <v>0.02</v>
      </c>
      <c r="K310" s="21">
        <v>0.3</v>
      </c>
      <c r="L310" s="21">
        <v>10</v>
      </c>
      <c r="M310" s="21">
        <v>16</v>
      </c>
      <c r="N310" s="21">
        <v>9</v>
      </c>
      <c r="O310" s="21">
        <v>11</v>
      </c>
      <c r="P310" s="21">
        <v>2.2000000000000002</v>
      </c>
      <c r="Q310" s="73"/>
      <c r="R310" s="4"/>
      <c r="S310" s="4"/>
      <c r="T310" s="4"/>
      <c r="U310" s="4"/>
    </row>
    <row r="311" spans="1:21" ht="17.45" customHeight="1" x14ac:dyDescent="0.3">
      <c r="A311" s="79"/>
      <c r="B311" s="85"/>
      <c r="C311" s="55" t="s">
        <v>16</v>
      </c>
      <c r="D311" s="53">
        <v>200</v>
      </c>
      <c r="E311" s="54">
        <v>1</v>
      </c>
      <c r="F311" s="13">
        <v>0</v>
      </c>
      <c r="G311" s="13">
        <v>20.2</v>
      </c>
      <c r="H311" s="13">
        <v>85.3</v>
      </c>
      <c r="I311" s="21">
        <v>0</v>
      </c>
      <c r="J311" s="21">
        <v>0</v>
      </c>
      <c r="K311" s="21">
        <v>0.11</v>
      </c>
      <c r="L311" s="21">
        <v>0</v>
      </c>
      <c r="M311" s="21">
        <v>17</v>
      </c>
      <c r="N311" s="21">
        <v>9</v>
      </c>
      <c r="O311" s="21">
        <v>12</v>
      </c>
      <c r="P311" s="21">
        <v>2</v>
      </c>
      <c r="Q311" s="73" t="s">
        <v>40</v>
      </c>
      <c r="R311" s="4"/>
      <c r="S311" s="4"/>
      <c r="T311" s="4"/>
      <c r="U311" s="4"/>
    </row>
    <row r="312" spans="1:21" ht="18.75" x14ac:dyDescent="0.3">
      <c r="A312" s="79"/>
      <c r="B312" s="85"/>
      <c r="C312" s="20" t="s">
        <v>25</v>
      </c>
      <c r="D312" s="53" t="s">
        <v>202</v>
      </c>
      <c r="E312" s="54">
        <v>1</v>
      </c>
      <c r="F312" s="13">
        <v>0</v>
      </c>
      <c r="G312" s="13">
        <v>20.2</v>
      </c>
      <c r="H312" s="13">
        <v>85.3</v>
      </c>
      <c r="I312" s="21">
        <v>0</v>
      </c>
      <c r="J312" s="21">
        <v>0</v>
      </c>
      <c r="K312" s="21">
        <v>0.11</v>
      </c>
      <c r="L312" s="21">
        <v>0</v>
      </c>
      <c r="M312" s="21">
        <v>17</v>
      </c>
      <c r="N312" s="21">
        <v>9</v>
      </c>
      <c r="O312" s="21">
        <v>12</v>
      </c>
      <c r="P312" s="21">
        <v>2</v>
      </c>
      <c r="Q312" s="73"/>
      <c r="R312" s="4"/>
      <c r="S312" s="4"/>
      <c r="T312" s="4"/>
      <c r="U312" s="4"/>
    </row>
    <row r="313" spans="1:21" ht="18.75" customHeight="1" x14ac:dyDescent="0.3">
      <c r="A313" s="79" t="s">
        <v>41</v>
      </c>
      <c r="B313" s="84" t="s">
        <v>129</v>
      </c>
      <c r="C313" s="17" t="s">
        <v>16</v>
      </c>
      <c r="D313" s="17">
        <v>200</v>
      </c>
      <c r="E313" s="13">
        <v>1.77</v>
      </c>
      <c r="F313" s="13">
        <v>4.05</v>
      </c>
      <c r="G313" s="13">
        <v>9.5399999999999991</v>
      </c>
      <c r="H313" s="13">
        <v>81.8</v>
      </c>
      <c r="I313" s="13">
        <v>0.04</v>
      </c>
      <c r="J313" s="13">
        <v>0.01</v>
      </c>
      <c r="K313" s="13">
        <v>0.33</v>
      </c>
      <c r="L313" s="13">
        <v>0.4</v>
      </c>
      <c r="M313" s="13">
        <v>15.76</v>
      </c>
      <c r="N313" s="13">
        <v>8.36</v>
      </c>
      <c r="O313" s="13">
        <v>23.44</v>
      </c>
      <c r="P313" s="13">
        <v>0.47</v>
      </c>
      <c r="Q313" s="73" t="s">
        <v>130</v>
      </c>
      <c r="R313" s="4"/>
      <c r="S313" s="4"/>
      <c r="T313" s="4"/>
      <c r="U313" s="4"/>
    </row>
    <row r="314" spans="1:21" ht="18.75" x14ac:dyDescent="0.3">
      <c r="A314" s="79"/>
      <c r="B314" s="84"/>
      <c r="C314" s="17" t="s">
        <v>25</v>
      </c>
      <c r="D314" s="17">
        <v>150</v>
      </c>
      <c r="E314" s="13">
        <v>1.32</v>
      </c>
      <c r="F314" s="13">
        <v>3.04</v>
      </c>
      <c r="G314" s="13">
        <v>7.15</v>
      </c>
      <c r="H314" s="13">
        <v>61.35</v>
      </c>
      <c r="I314" s="13">
        <v>0.03</v>
      </c>
      <c r="J314" s="13">
        <v>0.01</v>
      </c>
      <c r="K314" s="13">
        <v>0.25</v>
      </c>
      <c r="L314" s="13">
        <v>0.3</v>
      </c>
      <c r="M314" s="13">
        <v>11.82</v>
      </c>
      <c r="N314" s="13">
        <v>6.27</v>
      </c>
      <c r="O314" s="13">
        <v>17.579999999999998</v>
      </c>
      <c r="P314" s="13">
        <v>0.35</v>
      </c>
      <c r="Q314" s="73"/>
      <c r="R314" s="4"/>
      <c r="S314" s="4"/>
      <c r="T314" s="4"/>
      <c r="U314" s="4"/>
    </row>
    <row r="315" spans="1:21" ht="18.75" customHeight="1" x14ac:dyDescent="0.3">
      <c r="A315" s="79"/>
      <c r="B315" s="83" t="s">
        <v>131</v>
      </c>
      <c r="C315" s="17" t="s">
        <v>16</v>
      </c>
      <c r="D315" s="17">
        <v>70</v>
      </c>
      <c r="E315" s="13">
        <v>10.73</v>
      </c>
      <c r="F315" s="13">
        <v>9.67</v>
      </c>
      <c r="G315" s="13">
        <v>10.88</v>
      </c>
      <c r="H315" s="13">
        <v>173.83</v>
      </c>
      <c r="I315" s="13">
        <v>0.05</v>
      </c>
      <c r="J315" s="13">
        <v>7.0000000000000007E-2</v>
      </c>
      <c r="K315" s="13">
        <v>2.59</v>
      </c>
      <c r="L315" s="13">
        <v>0.35</v>
      </c>
      <c r="M315" s="13">
        <v>13.1</v>
      </c>
      <c r="N315" s="13">
        <v>12.25</v>
      </c>
      <c r="O315" s="13">
        <v>49</v>
      </c>
      <c r="P315" s="13">
        <v>0.96</v>
      </c>
      <c r="Q315" s="73" t="s">
        <v>132</v>
      </c>
      <c r="R315" s="4"/>
      <c r="S315" s="4"/>
      <c r="T315" s="4"/>
      <c r="U315" s="4"/>
    </row>
    <row r="316" spans="1:21" ht="18.75" x14ac:dyDescent="0.3">
      <c r="A316" s="79"/>
      <c r="B316" s="83"/>
      <c r="C316" s="17" t="s">
        <v>25</v>
      </c>
      <c r="D316" s="17">
        <v>50</v>
      </c>
      <c r="E316" s="13">
        <v>7.66</v>
      </c>
      <c r="F316" s="13">
        <v>6.91</v>
      </c>
      <c r="G316" s="13">
        <v>7.77</v>
      </c>
      <c r="H316" s="13">
        <v>124.16</v>
      </c>
      <c r="I316" s="13">
        <v>3.3000000000000002E-2</v>
      </c>
      <c r="J316" s="13">
        <v>0.05</v>
      </c>
      <c r="K316" s="13">
        <v>1.85</v>
      </c>
      <c r="L316" s="13">
        <v>0.25</v>
      </c>
      <c r="M316" s="13">
        <v>9.33</v>
      </c>
      <c r="N316" s="13">
        <v>8.75</v>
      </c>
      <c r="O316" s="13">
        <v>35</v>
      </c>
      <c r="P316" s="13">
        <v>0.7</v>
      </c>
      <c r="Q316" s="73"/>
      <c r="R316" s="4"/>
      <c r="S316" s="4"/>
      <c r="T316" s="4"/>
      <c r="U316" s="4"/>
    </row>
    <row r="317" spans="1:21" ht="18.75" customHeight="1" x14ac:dyDescent="0.3">
      <c r="A317" s="79"/>
      <c r="B317" s="72" t="s">
        <v>133</v>
      </c>
      <c r="C317" s="17" t="s">
        <v>16</v>
      </c>
      <c r="D317" s="17">
        <v>130</v>
      </c>
      <c r="E317" s="13">
        <v>2.68</v>
      </c>
      <c r="F317" s="13">
        <v>4.21</v>
      </c>
      <c r="G317" s="13">
        <v>12.26</v>
      </c>
      <c r="H317" s="13">
        <v>97.63</v>
      </c>
      <c r="I317" s="13">
        <v>0</v>
      </c>
      <c r="J317" s="13">
        <v>0</v>
      </c>
      <c r="K317" s="13">
        <v>0.13</v>
      </c>
      <c r="L317" s="13">
        <v>0</v>
      </c>
      <c r="M317" s="13">
        <v>105.7</v>
      </c>
      <c r="N317" s="13">
        <v>15.6</v>
      </c>
      <c r="O317" s="13">
        <v>104</v>
      </c>
      <c r="P317" s="13">
        <v>0.52</v>
      </c>
      <c r="Q317" s="73" t="s">
        <v>134</v>
      </c>
      <c r="R317" s="4"/>
      <c r="S317" s="4"/>
      <c r="T317" s="4"/>
      <c r="U317" s="4"/>
    </row>
    <row r="318" spans="1:21" ht="18.75" x14ac:dyDescent="0.3">
      <c r="A318" s="79"/>
      <c r="B318" s="72"/>
      <c r="C318" s="17" t="s">
        <v>25</v>
      </c>
      <c r="D318" s="17">
        <v>110</v>
      </c>
      <c r="E318" s="13">
        <v>2.27</v>
      </c>
      <c r="F318" s="13">
        <v>3.56</v>
      </c>
      <c r="G318" s="13">
        <v>10.37</v>
      </c>
      <c r="H318" s="13">
        <v>82.61</v>
      </c>
      <c r="I318" s="13">
        <v>0</v>
      </c>
      <c r="J318" s="13">
        <v>0</v>
      </c>
      <c r="K318" s="13">
        <v>0.11</v>
      </c>
      <c r="L318" s="13">
        <v>0</v>
      </c>
      <c r="M318" s="13">
        <v>89.5</v>
      </c>
      <c r="N318" s="13">
        <v>13.2</v>
      </c>
      <c r="O318" s="13">
        <v>88</v>
      </c>
      <c r="P318" s="13">
        <v>0.44</v>
      </c>
      <c r="Q318" s="73"/>
      <c r="R318" s="4"/>
      <c r="S318" s="4"/>
      <c r="T318" s="4"/>
      <c r="U318" s="4"/>
    </row>
    <row r="319" spans="1:21" ht="18.75" customHeight="1" x14ac:dyDescent="0.3">
      <c r="A319" s="79"/>
      <c r="B319" s="72" t="s">
        <v>65</v>
      </c>
      <c r="C319" s="17" t="s">
        <v>16</v>
      </c>
      <c r="D319" s="17">
        <v>180</v>
      </c>
      <c r="E319" s="13">
        <v>0.5</v>
      </c>
      <c r="F319" s="13">
        <v>0</v>
      </c>
      <c r="G319" s="13">
        <v>24.66</v>
      </c>
      <c r="H319" s="13">
        <v>100.66</v>
      </c>
      <c r="I319" s="13">
        <v>0</v>
      </c>
      <c r="J319" s="13">
        <v>0</v>
      </c>
      <c r="K319" s="13">
        <v>9.9000000000000005E-2</v>
      </c>
      <c r="L319" s="13">
        <v>0</v>
      </c>
      <c r="M319" s="13">
        <v>15.3</v>
      </c>
      <c r="N319" s="13">
        <v>29.7</v>
      </c>
      <c r="O319" s="13">
        <v>81.900000000000006</v>
      </c>
      <c r="P319" s="13">
        <v>2.52</v>
      </c>
      <c r="Q319" s="73" t="s">
        <v>66</v>
      </c>
      <c r="R319" s="4"/>
      <c r="S319" s="4"/>
      <c r="T319" s="4"/>
      <c r="U319" s="4"/>
    </row>
    <row r="320" spans="1:21" ht="18.75" x14ac:dyDescent="0.3">
      <c r="A320" s="79"/>
      <c r="B320" s="72"/>
      <c r="C320" s="17" t="s">
        <v>25</v>
      </c>
      <c r="D320" s="17">
        <v>150</v>
      </c>
      <c r="E320" s="13">
        <v>0.42</v>
      </c>
      <c r="F320" s="13">
        <v>0</v>
      </c>
      <c r="G320" s="13">
        <v>20.5</v>
      </c>
      <c r="H320" s="13">
        <v>83.88</v>
      </c>
      <c r="I320" s="13">
        <v>0</v>
      </c>
      <c r="J320" s="13">
        <v>0</v>
      </c>
      <c r="K320" s="13">
        <v>8.3000000000000004E-2</v>
      </c>
      <c r="L320" s="13">
        <v>0</v>
      </c>
      <c r="M320" s="13">
        <v>12.75</v>
      </c>
      <c r="N320" s="13">
        <v>24.75</v>
      </c>
      <c r="O320" s="13">
        <v>68.25</v>
      </c>
      <c r="P320" s="13">
        <v>2.1</v>
      </c>
      <c r="Q320" s="73"/>
      <c r="R320" s="4"/>
      <c r="S320" s="4"/>
      <c r="T320" s="4"/>
      <c r="U320" s="4"/>
    </row>
    <row r="321" spans="1:21" ht="18.75" customHeight="1" x14ac:dyDescent="0.3">
      <c r="A321" s="79"/>
      <c r="B321" s="72" t="s">
        <v>43</v>
      </c>
      <c r="C321" s="17" t="s">
        <v>16</v>
      </c>
      <c r="D321" s="17">
        <v>40</v>
      </c>
      <c r="E321" s="13">
        <v>3.04</v>
      </c>
      <c r="F321" s="13">
        <v>0.32</v>
      </c>
      <c r="G321" s="13">
        <v>19.68</v>
      </c>
      <c r="H321" s="13">
        <v>94</v>
      </c>
      <c r="I321" s="13">
        <v>6.6000000000000003E-2</v>
      </c>
      <c r="J321" s="13">
        <v>2.5999999999999999E-2</v>
      </c>
      <c r="K321" s="13">
        <v>0.64</v>
      </c>
      <c r="L321" s="13">
        <v>0</v>
      </c>
      <c r="M321" s="13">
        <v>9.1999999999999993</v>
      </c>
      <c r="N321" s="13">
        <v>13.2</v>
      </c>
      <c r="O321" s="13">
        <v>34.799999999999997</v>
      </c>
      <c r="P321" s="13">
        <v>0.8</v>
      </c>
      <c r="Q321" s="73" t="s">
        <v>44</v>
      </c>
      <c r="R321" s="4"/>
      <c r="S321" s="4"/>
      <c r="T321" s="4" t="s">
        <v>28</v>
      </c>
      <c r="U321" s="4"/>
    </row>
    <row r="322" spans="1:21" ht="18.75" x14ac:dyDescent="0.3">
      <c r="A322" s="79"/>
      <c r="B322" s="72"/>
      <c r="C322" s="17" t="s">
        <v>25</v>
      </c>
      <c r="D322" s="17">
        <v>30</v>
      </c>
      <c r="E322" s="13">
        <v>2.2799999999999998</v>
      </c>
      <c r="F322" s="13">
        <v>0.24</v>
      </c>
      <c r="G322" s="13">
        <v>14.76</v>
      </c>
      <c r="H322" s="13">
        <v>70.5</v>
      </c>
      <c r="I322" s="13">
        <f t="shared" ref="I322:P322" si="70">I321*30/40</f>
        <v>4.9500000000000002E-2</v>
      </c>
      <c r="J322" s="13">
        <f t="shared" si="70"/>
        <v>1.9499999999999997E-2</v>
      </c>
      <c r="K322" s="13">
        <f t="shared" si="70"/>
        <v>0.48</v>
      </c>
      <c r="L322" s="13">
        <f t="shared" si="70"/>
        <v>0</v>
      </c>
      <c r="M322" s="13">
        <f t="shared" si="70"/>
        <v>6.9</v>
      </c>
      <c r="N322" s="13">
        <f t="shared" si="70"/>
        <v>9.9</v>
      </c>
      <c r="O322" s="13">
        <f t="shared" si="70"/>
        <v>26.1</v>
      </c>
      <c r="P322" s="13">
        <f t="shared" si="70"/>
        <v>0.6</v>
      </c>
      <c r="Q322" s="73"/>
      <c r="R322" s="4"/>
      <c r="S322" s="4" t="s">
        <v>28</v>
      </c>
      <c r="T322" s="4"/>
      <c r="U322" s="4"/>
    </row>
    <row r="323" spans="1:21" ht="18.75" customHeight="1" x14ac:dyDescent="0.3">
      <c r="A323" s="79"/>
      <c r="B323" s="72" t="s">
        <v>45</v>
      </c>
      <c r="C323" s="17" t="s">
        <v>16</v>
      </c>
      <c r="D323" s="17">
        <v>37</v>
      </c>
      <c r="E323" s="13">
        <v>2.4700000000000002</v>
      </c>
      <c r="F323" s="13">
        <v>0.45</v>
      </c>
      <c r="G323" s="13">
        <v>12.52</v>
      </c>
      <c r="H323" s="13">
        <v>65.25</v>
      </c>
      <c r="I323" s="13">
        <v>1.94</v>
      </c>
      <c r="J323" s="13">
        <v>3.6999999999999998E-2</v>
      </c>
      <c r="K323" s="13">
        <v>0.26</v>
      </c>
      <c r="L323" s="13">
        <v>0</v>
      </c>
      <c r="M323" s="13">
        <v>13.95</v>
      </c>
      <c r="N323" s="13">
        <v>17.39</v>
      </c>
      <c r="O323" s="13">
        <v>58.46</v>
      </c>
      <c r="P323" s="13">
        <v>1.44</v>
      </c>
      <c r="Q323" s="73" t="s">
        <v>46</v>
      </c>
      <c r="R323" s="4"/>
      <c r="S323" s="4"/>
      <c r="T323" s="4"/>
      <c r="U323" s="4"/>
    </row>
    <row r="324" spans="1:21" ht="18.75" x14ac:dyDescent="0.3">
      <c r="A324" s="79"/>
      <c r="B324" s="72"/>
      <c r="C324" s="17" t="s">
        <v>25</v>
      </c>
      <c r="D324" s="17">
        <v>30</v>
      </c>
      <c r="E324" s="13">
        <v>1.98</v>
      </c>
      <c r="F324" s="13">
        <v>0.36</v>
      </c>
      <c r="G324" s="13">
        <v>10.02</v>
      </c>
      <c r="H324" s="13">
        <v>52.2</v>
      </c>
      <c r="I324" s="13">
        <v>1.6</v>
      </c>
      <c r="J324" s="13">
        <v>0.03</v>
      </c>
      <c r="K324" s="13">
        <v>0.21</v>
      </c>
      <c r="L324" s="13">
        <v>0</v>
      </c>
      <c r="M324" s="13">
        <v>10.5</v>
      </c>
      <c r="N324" s="13">
        <v>14.1</v>
      </c>
      <c r="O324" s="13">
        <v>47.4</v>
      </c>
      <c r="P324" s="13">
        <v>1.17</v>
      </c>
      <c r="Q324" s="73"/>
      <c r="R324" s="4"/>
      <c r="S324" s="4"/>
      <c r="T324" s="4"/>
      <c r="U324" s="4"/>
    </row>
    <row r="325" spans="1:21" ht="18.75" x14ac:dyDescent="0.3">
      <c r="A325" s="79"/>
      <c r="B325" s="26" t="s">
        <v>36</v>
      </c>
      <c r="C325" s="26" t="s">
        <v>16</v>
      </c>
      <c r="D325" s="26">
        <v>657</v>
      </c>
      <c r="E325" s="27">
        <f t="shared" ref="E325:P325" si="71">E313+E315+E317+E319+E321+E323</f>
        <v>21.189999999999998</v>
      </c>
      <c r="F325" s="27">
        <f t="shared" si="71"/>
        <v>18.7</v>
      </c>
      <c r="G325" s="27">
        <f t="shared" si="71"/>
        <v>89.54</v>
      </c>
      <c r="H325" s="27">
        <f t="shared" si="71"/>
        <v>613.16999999999996</v>
      </c>
      <c r="I325" s="27">
        <f t="shared" si="71"/>
        <v>2.0960000000000001</v>
      </c>
      <c r="J325" s="27">
        <f t="shared" si="71"/>
        <v>0.14299999999999999</v>
      </c>
      <c r="K325" s="27">
        <f t="shared" si="71"/>
        <v>4.0490000000000004</v>
      </c>
      <c r="L325" s="27">
        <f t="shared" si="71"/>
        <v>0.75</v>
      </c>
      <c r="M325" s="27">
        <f t="shared" si="71"/>
        <v>173.01</v>
      </c>
      <c r="N325" s="27">
        <f t="shared" si="71"/>
        <v>96.5</v>
      </c>
      <c r="O325" s="27">
        <f t="shared" si="71"/>
        <v>351.6</v>
      </c>
      <c r="P325" s="27">
        <f t="shared" si="71"/>
        <v>6.7099999999999991</v>
      </c>
      <c r="Q325" s="26"/>
      <c r="R325" s="4"/>
      <c r="S325" s="4"/>
      <c r="T325" s="4"/>
      <c r="U325" s="4"/>
    </row>
    <row r="326" spans="1:21" ht="18.75" x14ac:dyDescent="0.3">
      <c r="A326" s="79"/>
      <c r="B326" s="44" t="s">
        <v>37</v>
      </c>
      <c r="C326" s="44" t="s">
        <v>25</v>
      </c>
      <c r="D326" s="26">
        <v>520</v>
      </c>
      <c r="E326" s="27">
        <f t="shared" ref="E326:P326" si="72">E314+E316+E318+E320+E322+E324</f>
        <v>15.93</v>
      </c>
      <c r="F326" s="27">
        <f t="shared" si="72"/>
        <v>14.11</v>
      </c>
      <c r="G326" s="27">
        <f t="shared" si="72"/>
        <v>70.569999999999993</v>
      </c>
      <c r="H326" s="27">
        <f t="shared" si="72"/>
        <v>474.7</v>
      </c>
      <c r="I326" s="27">
        <f t="shared" si="72"/>
        <v>1.7125000000000001</v>
      </c>
      <c r="J326" s="27">
        <f t="shared" si="72"/>
        <v>0.1095</v>
      </c>
      <c r="K326" s="27">
        <f t="shared" si="72"/>
        <v>2.9830000000000001</v>
      </c>
      <c r="L326" s="27">
        <f t="shared" si="72"/>
        <v>0.55000000000000004</v>
      </c>
      <c r="M326" s="27">
        <f t="shared" si="72"/>
        <v>140.80000000000001</v>
      </c>
      <c r="N326" s="27">
        <f t="shared" si="72"/>
        <v>76.97</v>
      </c>
      <c r="O326" s="27">
        <f t="shared" si="72"/>
        <v>282.33</v>
      </c>
      <c r="P326" s="27">
        <f t="shared" si="72"/>
        <v>5.3599999999999994</v>
      </c>
      <c r="Q326" s="44"/>
      <c r="R326" s="4"/>
      <c r="S326" s="4" t="s">
        <v>28</v>
      </c>
      <c r="T326" s="4"/>
      <c r="U326" s="4"/>
    </row>
    <row r="327" spans="1:21" ht="18.75" customHeight="1" x14ac:dyDescent="0.3">
      <c r="A327" s="79" t="s">
        <v>47</v>
      </c>
      <c r="B327" s="84" t="s">
        <v>171</v>
      </c>
      <c r="C327" s="17" t="s">
        <v>16</v>
      </c>
      <c r="D327" s="17">
        <v>60</v>
      </c>
      <c r="E327" s="13">
        <v>4.3099999999999996</v>
      </c>
      <c r="F327" s="13">
        <v>7.94</v>
      </c>
      <c r="G327" s="13">
        <v>36.76</v>
      </c>
      <c r="H327" s="13">
        <v>235.64</v>
      </c>
      <c r="I327" s="13">
        <v>0.04</v>
      </c>
      <c r="J327" s="13">
        <v>0.02</v>
      </c>
      <c r="K327" s="13">
        <v>0.91</v>
      </c>
      <c r="L327" s="13">
        <v>0</v>
      </c>
      <c r="M327" s="13">
        <v>10.220000000000001</v>
      </c>
      <c r="N327" s="13">
        <v>14.64</v>
      </c>
      <c r="O327" s="13">
        <v>21.4</v>
      </c>
      <c r="P327" s="13">
        <v>0.57999999999999996</v>
      </c>
      <c r="Q327" s="73" t="s">
        <v>172</v>
      </c>
      <c r="R327" s="4"/>
      <c r="S327" s="4"/>
      <c r="T327" s="4"/>
      <c r="U327" s="4"/>
    </row>
    <row r="328" spans="1:21" ht="18.95" customHeight="1" x14ac:dyDescent="0.3">
      <c r="A328" s="79"/>
      <c r="B328" s="84"/>
      <c r="C328" s="17" t="s">
        <v>25</v>
      </c>
      <c r="D328" s="17">
        <v>60</v>
      </c>
      <c r="E328" s="13">
        <v>4.3099999999999996</v>
      </c>
      <c r="F328" s="13">
        <v>7.94</v>
      </c>
      <c r="G328" s="13">
        <v>36.76</v>
      </c>
      <c r="H328" s="13">
        <v>235.64</v>
      </c>
      <c r="I328" s="13">
        <v>0.04</v>
      </c>
      <c r="J328" s="13">
        <v>0.02</v>
      </c>
      <c r="K328" s="13">
        <v>0.91</v>
      </c>
      <c r="L328" s="13">
        <v>0</v>
      </c>
      <c r="M328" s="13">
        <v>10.220000000000001</v>
      </c>
      <c r="N328" s="13">
        <v>14.64</v>
      </c>
      <c r="O328" s="13">
        <v>21.4</v>
      </c>
      <c r="P328" s="13">
        <v>0.57999999999999996</v>
      </c>
      <c r="Q328" s="73"/>
      <c r="R328" s="4"/>
      <c r="S328" s="4"/>
      <c r="T328" s="4"/>
      <c r="U328" s="4"/>
    </row>
    <row r="329" spans="1:21" ht="19.5" customHeight="1" x14ac:dyDescent="0.3">
      <c r="A329" s="79"/>
      <c r="B329" s="68" t="s">
        <v>32</v>
      </c>
      <c r="C329" s="15" t="s">
        <v>16</v>
      </c>
      <c r="D329" s="15" t="s">
        <v>33</v>
      </c>
      <c r="E329" s="14">
        <v>7.0000000000000007E-2</v>
      </c>
      <c r="F329" s="14">
        <v>2.1999999999999999E-2</v>
      </c>
      <c r="G329" s="14">
        <v>11.1</v>
      </c>
      <c r="H329" s="14">
        <v>44.4</v>
      </c>
      <c r="I329" s="14">
        <v>0</v>
      </c>
      <c r="J329" s="14">
        <v>0</v>
      </c>
      <c r="K329" s="14">
        <v>0.02</v>
      </c>
      <c r="L329" s="14">
        <v>3.3000000000000002E-2</v>
      </c>
      <c r="M329" s="14">
        <v>11.1</v>
      </c>
      <c r="N329" s="14">
        <v>1.4</v>
      </c>
      <c r="O329" s="14">
        <v>2.78</v>
      </c>
      <c r="P329" s="14">
        <v>0.31</v>
      </c>
      <c r="Q329" s="73" t="s">
        <v>99</v>
      </c>
      <c r="R329" s="91"/>
      <c r="S329" s="91"/>
      <c r="T329" s="91"/>
      <c r="U329" s="4"/>
    </row>
    <row r="330" spans="1:21" ht="21.75" customHeight="1" x14ac:dyDescent="0.3">
      <c r="A330" s="79"/>
      <c r="B330" s="69"/>
      <c r="C330" s="15" t="s">
        <v>25</v>
      </c>
      <c r="D330" s="15" t="s">
        <v>100</v>
      </c>
      <c r="E330" s="14">
        <v>0.06</v>
      </c>
      <c r="F330" s="14">
        <v>0.02</v>
      </c>
      <c r="G330" s="14">
        <v>9.99</v>
      </c>
      <c r="H330" s="14">
        <v>40</v>
      </c>
      <c r="I330" s="14">
        <v>0</v>
      </c>
      <c r="J330" s="14">
        <v>0</v>
      </c>
      <c r="K330" s="14">
        <v>0.02</v>
      </c>
      <c r="L330" s="14">
        <v>0.03</v>
      </c>
      <c r="M330" s="14">
        <v>10</v>
      </c>
      <c r="N330" s="14">
        <v>1.3</v>
      </c>
      <c r="O330" s="14">
        <v>2.5</v>
      </c>
      <c r="P330" s="14">
        <v>0.28000000000000003</v>
      </c>
      <c r="Q330" s="73"/>
      <c r="R330" s="4"/>
      <c r="S330" s="4"/>
      <c r="T330" s="4"/>
      <c r="U330" s="4"/>
    </row>
    <row r="331" spans="1:21" ht="18.75" x14ac:dyDescent="0.3">
      <c r="A331" s="79"/>
      <c r="B331" s="26" t="s">
        <v>36</v>
      </c>
      <c r="C331" s="26" t="s">
        <v>16</v>
      </c>
      <c r="D331" s="26">
        <v>260</v>
      </c>
      <c r="E331" s="27">
        <f t="shared" ref="E331:P331" si="73">E327+E329</f>
        <v>4.38</v>
      </c>
      <c r="F331" s="27">
        <f t="shared" si="73"/>
        <v>7.9620000000000006</v>
      </c>
      <c r="G331" s="27">
        <f t="shared" si="73"/>
        <v>47.86</v>
      </c>
      <c r="H331" s="27">
        <f t="shared" si="73"/>
        <v>280.03999999999996</v>
      </c>
      <c r="I331" s="27">
        <f t="shared" si="73"/>
        <v>0.04</v>
      </c>
      <c r="J331" s="27">
        <f t="shared" si="73"/>
        <v>0.02</v>
      </c>
      <c r="K331" s="27">
        <f t="shared" si="73"/>
        <v>0.93</v>
      </c>
      <c r="L331" s="27">
        <f t="shared" si="73"/>
        <v>3.3000000000000002E-2</v>
      </c>
      <c r="M331" s="27">
        <f t="shared" si="73"/>
        <v>21.32</v>
      </c>
      <c r="N331" s="27">
        <f t="shared" si="73"/>
        <v>16.04</v>
      </c>
      <c r="O331" s="27">
        <f t="shared" si="73"/>
        <v>24.18</v>
      </c>
      <c r="P331" s="27">
        <f t="shared" si="73"/>
        <v>0.8899999999999999</v>
      </c>
      <c r="Q331" s="26"/>
      <c r="R331" s="4"/>
      <c r="S331" s="4"/>
      <c r="T331" s="4"/>
      <c r="U331" s="4"/>
    </row>
    <row r="332" spans="1:21" ht="18.75" x14ac:dyDescent="0.3">
      <c r="A332" s="79"/>
      <c r="B332" s="26" t="s">
        <v>37</v>
      </c>
      <c r="C332" s="26" t="s">
        <v>25</v>
      </c>
      <c r="D332" s="26">
        <v>210</v>
      </c>
      <c r="E332" s="27">
        <f t="shared" ref="E332:P332" si="74">E328+E330</f>
        <v>4.3699999999999992</v>
      </c>
      <c r="F332" s="27">
        <f t="shared" si="74"/>
        <v>7.96</v>
      </c>
      <c r="G332" s="27">
        <f t="shared" si="74"/>
        <v>46.75</v>
      </c>
      <c r="H332" s="27">
        <f t="shared" si="74"/>
        <v>275.64</v>
      </c>
      <c r="I332" s="27">
        <f t="shared" si="74"/>
        <v>0.04</v>
      </c>
      <c r="J332" s="27">
        <f t="shared" si="74"/>
        <v>0.02</v>
      </c>
      <c r="K332" s="27">
        <f t="shared" si="74"/>
        <v>0.93</v>
      </c>
      <c r="L332" s="27">
        <f t="shared" si="74"/>
        <v>0.03</v>
      </c>
      <c r="M332" s="27">
        <f t="shared" si="74"/>
        <v>20.22</v>
      </c>
      <c r="N332" s="27">
        <f t="shared" si="74"/>
        <v>15.940000000000001</v>
      </c>
      <c r="O332" s="27">
        <f t="shared" si="74"/>
        <v>23.9</v>
      </c>
      <c r="P332" s="27">
        <f t="shared" si="74"/>
        <v>0.86</v>
      </c>
      <c r="Q332" s="26"/>
      <c r="R332" s="4"/>
      <c r="S332" s="4"/>
      <c r="T332" s="4"/>
      <c r="U332" s="4"/>
    </row>
    <row r="333" spans="1:21" ht="18.75" x14ac:dyDescent="0.3">
      <c r="A333" s="76"/>
      <c r="B333" s="26" t="s">
        <v>51</v>
      </c>
      <c r="C333" s="26" t="s">
        <v>16</v>
      </c>
      <c r="D333" s="26">
        <f t="shared" ref="D333:P333" si="75">D307+D325+D331</f>
        <v>1324</v>
      </c>
      <c r="E333" s="27">
        <f t="shared" si="75"/>
        <v>32.159999999999997</v>
      </c>
      <c r="F333" s="27">
        <f t="shared" si="75"/>
        <v>38.942</v>
      </c>
      <c r="G333" s="27">
        <f t="shared" si="75"/>
        <v>183.46000000000004</v>
      </c>
      <c r="H333" s="27">
        <f t="shared" si="75"/>
        <v>1214.51</v>
      </c>
      <c r="I333" s="27">
        <f t="shared" si="75"/>
        <v>2.2150000000000003</v>
      </c>
      <c r="J333" s="27">
        <f t="shared" si="75"/>
        <v>0.37060000000000004</v>
      </c>
      <c r="K333" s="27">
        <f t="shared" si="75"/>
        <v>6.0270000000000001</v>
      </c>
      <c r="L333" s="27">
        <f t="shared" si="75"/>
        <v>2.2450000000000001</v>
      </c>
      <c r="M333" s="27">
        <f t="shared" si="75"/>
        <v>354.10999999999996</v>
      </c>
      <c r="N333" s="27">
        <f t="shared" si="75"/>
        <v>138.22</v>
      </c>
      <c r="O333" s="27">
        <f t="shared" si="75"/>
        <v>510.28000000000003</v>
      </c>
      <c r="P333" s="27">
        <f t="shared" si="75"/>
        <v>8.4779999999999998</v>
      </c>
      <c r="Q333" s="26"/>
      <c r="R333" s="4"/>
      <c r="S333" s="4"/>
      <c r="T333" s="4"/>
      <c r="U333" s="4"/>
    </row>
    <row r="334" spans="1:21" ht="18.75" x14ac:dyDescent="0.3">
      <c r="A334" s="76"/>
      <c r="B334" s="26" t="s">
        <v>52</v>
      </c>
      <c r="C334" s="26" t="s">
        <v>25</v>
      </c>
      <c r="D334" s="26">
        <f t="shared" ref="D334:P334" si="76">D308+D326+D332</f>
        <v>1080</v>
      </c>
      <c r="E334" s="27">
        <f t="shared" si="76"/>
        <v>26.739999999999995</v>
      </c>
      <c r="F334" s="27">
        <f t="shared" si="76"/>
        <v>32.01</v>
      </c>
      <c r="G334" s="27">
        <f t="shared" si="76"/>
        <v>155.85999999999999</v>
      </c>
      <c r="H334" s="27">
        <f t="shared" si="76"/>
        <v>1016.34</v>
      </c>
      <c r="I334" s="27">
        <f t="shared" si="76"/>
        <v>1.8200000000000003</v>
      </c>
      <c r="J334" s="27">
        <f t="shared" si="76"/>
        <v>0.30250000000000005</v>
      </c>
      <c r="K334" s="27">
        <f t="shared" si="76"/>
        <v>4.7629999999999999</v>
      </c>
      <c r="L334" s="27">
        <f t="shared" si="76"/>
        <v>1.8900000000000001</v>
      </c>
      <c r="M334" s="27">
        <f t="shared" si="76"/>
        <v>302.07000000000005</v>
      </c>
      <c r="N334" s="27">
        <f t="shared" si="76"/>
        <v>114.46</v>
      </c>
      <c r="O334" s="27">
        <f t="shared" si="76"/>
        <v>422.67999999999995</v>
      </c>
      <c r="P334" s="27">
        <f t="shared" si="76"/>
        <v>6.9399999999999995</v>
      </c>
      <c r="Q334" s="26"/>
      <c r="R334" s="4"/>
      <c r="S334" s="4"/>
      <c r="T334" s="4"/>
      <c r="U334" s="4"/>
    </row>
    <row r="335" spans="1:21" ht="27.6" customHeight="1" x14ac:dyDescent="0.3">
      <c r="A335" s="79" t="s">
        <v>2</v>
      </c>
      <c r="B335" s="86" t="s">
        <v>3</v>
      </c>
      <c r="C335" s="86"/>
      <c r="D335" s="86" t="s">
        <v>4</v>
      </c>
      <c r="E335" s="86" t="s">
        <v>5</v>
      </c>
      <c r="F335" s="86"/>
      <c r="G335" s="86"/>
      <c r="H335" s="86" t="s">
        <v>6</v>
      </c>
      <c r="I335" s="79" t="s">
        <v>7</v>
      </c>
      <c r="J335" s="79"/>
      <c r="K335" s="79"/>
      <c r="L335" s="79"/>
      <c r="M335" s="79" t="s">
        <v>8</v>
      </c>
      <c r="N335" s="79"/>
      <c r="O335" s="79"/>
      <c r="P335" s="79"/>
      <c r="Q335" s="86" t="s">
        <v>9</v>
      </c>
      <c r="R335" s="4"/>
      <c r="S335" s="4"/>
      <c r="T335" s="4"/>
      <c r="U335" s="4"/>
    </row>
    <row r="336" spans="1:21" ht="44.85" customHeight="1" x14ac:dyDescent="0.3">
      <c r="A336" s="79"/>
      <c r="B336" s="86"/>
      <c r="C336" s="86"/>
      <c r="D336" s="86"/>
      <c r="E336" s="30" t="s">
        <v>10</v>
      </c>
      <c r="F336" s="30" t="s">
        <v>11</v>
      </c>
      <c r="G336" s="30" t="s">
        <v>12</v>
      </c>
      <c r="H336" s="86"/>
      <c r="I336" s="29" t="s">
        <v>13</v>
      </c>
      <c r="J336" s="29" t="s">
        <v>14</v>
      </c>
      <c r="K336" s="29" t="s">
        <v>15</v>
      </c>
      <c r="L336" s="29" t="s">
        <v>16</v>
      </c>
      <c r="M336" s="29" t="s">
        <v>17</v>
      </c>
      <c r="N336" s="29" t="s">
        <v>18</v>
      </c>
      <c r="O336" s="29" t="s">
        <v>19</v>
      </c>
      <c r="P336" s="29" t="s">
        <v>20</v>
      </c>
      <c r="Q336" s="86"/>
      <c r="R336" s="4"/>
      <c r="S336" s="4"/>
      <c r="T336" s="4"/>
      <c r="U336" s="4"/>
    </row>
    <row r="337" spans="1:21" ht="19.5" customHeight="1" x14ac:dyDescent="0.35">
      <c r="A337" s="82" t="s">
        <v>135</v>
      </c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4"/>
      <c r="S337" s="4"/>
      <c r="T337" s="4"/>
      <c r="U337" s="4"/>
    </row>
    <row r="338" spans="1:21" ht="18.75" customHeight="1" x14ac:dyDescent="0.3">
      <c r="A338" s="79" t="s">
        <v>54</v>
      </c>
      <c r="B338" s="72" t="s">
        <v>136</v>
      </c>
      <c r="C338" s="17" t="s">
        <v>16</v>
      </c>
      <c r="D338" s="17">
        <v>180</v>
      </c>
      <c r="E338" s="13">
        <v>5.17</v>
      </c>
      <c r="F338" s="13">
        <v>4.6900000000000004</v>
      </c>
      <c r="G338" s="13">
        <v>16.95</v>
      </c>
      <c r="H338" s="13">
        <v>130.69999999999999</v>
      </c>
      <c r="I338" s="13">
        <v>5.3999999999999999E-2</v>
      </c>
      <c r="J338" s="13">
        <v>0.13</v>
      </c>
      <c r="K338" s="13">
        <v>0.56999999999999995</v>
      </c>
      <c r="L338" s="13">
        <v>4.68</v>
      </c>
      <c r="M338" s="13">
        <v>109.44</v>
      </c>
      <c r="N338" s="13">
        <v>18</v>
      </c>
      <c r="O338" s="13">
        <v>86.4</v>
      </c>
      <c r="P338" s="13">
        <v>0.4</v>
      </c>
      <c r="Q338" s="73" t="s">
        <v>137</v>
      </c>
      <c r="R338" s="4"/>
      <c r="S338" s="4"/>
      <c r="T338" s="4"/>
      <c r="U338" s="4"/>
    </row>
    <row r="339" spans="1:21" ht="15" customHeight="1" x14ac:dyDescent="0.3">
      <c r="A339" s="79"/>
      <c r="B339" s="72"/>
      <c r="C339" s="17" t="s">
        <v>25</v>
      </c>
      <c r="D339" s="17">
        <v>150</v>
      </c>
      <c r="E339" s="13">
        <v>4.3099999999999996</v>
      </c>
      <c r="F339" s="13">
        <v>3.91</v>
      </c>
      <c r="G339" s="13">
        <v>14.13</v>
      </c>
      <c r="H339" s="13">
        <v>108.9</v>
      </c>
      <c r="I339" s="13">
        <v>0.05</v>
      </c>
      <c r="J339" s="13">
        <v>0.11</v>
      </c>
      <c r="K339" s="13">
        <v>0.48</v>
      </c>
      <c r="L339" s="13">
        <v>3.9</v>
      </c>
      <c r="M339" s="13">
        <v>91.2</v>
      </c>
      <c r="N339" s="13">
        <v>15</v>
      </c>
      <c r="O339" s="13">
        <v>72</v>
      </c>
      <c r="P339" s="13">
        <v>0.33</v>
      </c>
      <c r="Q339" s="73"/>
      <c r="R339" s="4"/>
      <c r="S339" s="4"/>
      <c r="T339" s="4"/>
      <c r="U339" s="4"/>
    </row>
    <row r="340" spans="1:21" ht="17.850000000000001" customHeight="1" x14ac:dyDescent="0.3">
      <c r="A340" s="79"/>
      <c r="B340" s="83" t="s">
        <v>243</v>
      </c>
      <c r="C340" s="17" t="s">
        <v>16</v>
      </c>
      <c r="D340" s="17" t="s">
        <v>86</v>
      </c>
      <c r="E340" s="13">
        <v>1.66</v>
      </c>
      <c r="F340" s="13">
        <v>5.0999999999999996</v>
      </c>
      <c r="G340" s="13">
        <v>9.8699999999999992</v>
      </c>
      <c r="H340" s="13">
        <v>91.8</v>
      </c>
      <c r="I340" s="13">
        <v>0.03</v>
      </c>
      <c r="J340" s="13">
        <v>0.02</v>
      </c>
      <c r="K340" s="13">
        <v>0.34</v>
      </c>
      <c r="L340" s="13">
        <v>0</v>
      </c>
      <c r="M340" s="13">
        <v>6.28</v>
      </c>
      <c r="N340" s="13">
        <v>6.68</v>
      </c>
      <c r="O340" s="13">
        <v>19.64</v>
      </c>
      <c r="P340" s="13">
        <v>0.42</v>
      </c>
      <c r="Q340" s="73" t="s">
        <v>30</v>
      </c>
      <c r="R340" s="4"/>
      <c r="S340" s="4"/>
      <c r="T340" s="4"/>
      <c r="U340" s="4"/>
    </row>
    <row r="341" spans="1:21" ht="40.5" customHeight="1" x14ac:dyDescent="0.3">
      <c r="A341" s="79"/>
      <c r="B341" s="83"/>
      <c r="C341" s="17" t="s">
        <v>25</v>
      </c>
      <c r="D341" s="17" t="s">
        <v>87</v>
      </c>
      <c r="E341" s="13">
        <v>2.13</v>
      </c>
      <c r="F341" s="13">
        <v>3.78</v>
      </c>
      <c r="G341" s="13">
        <v>7.31</v>
      </c>
      <c r="H341" s="13">
        <v>68</v>
      </c>
      <c r="I341" s="13">
        <v>0.02</v>
      </c>
      <c r="J341" s="13">
        <v>0.01</v>
      </c>
      <c r="K341" s="13">
        <v>0.25</v>
      </c>
      <c r="L341" s="13">
        <v>0</v>
      </c>
      <c r="M341" s="13">
        <v>4.6500000000000004</v>
      </c>
      <c r="N341" s="13">
        <v>4.6500000000000004</v>
      </c>
      <c r="O341" s="13">
        <v>14.55</v>
      </c>
      <c r="P341" s="13">
        <v>0.31</v>
      </c>
      <c r="Q341" s="73"/>
      <c r="R341" s="4"/>
      <c r="S341" s="4"/>
      <c r="T341" s="4"/>
      <c r="U341" s="4"/>
    </row>
    <row r="342" spans="1:21" ht="18.75" customHeight="1" x14ac:dyDescent="0.3">
      <c r="A342" s="79"/>
      <c r="B342" s="72" t="s">
        <v>233</v>
      </c>
      <c r="C342" s="17" t="s">
        <v>16</v>
      </c>
      <c r="D342" s="17">
        <v>200</v>
      </c>
      <c r="E342" s="13">
        <v>3.12</v>
      </c>
      <c r="F342" s="13">
        <v>2.66</v>
      </c>
      <c r="G342" s="13">
        <v>14.17</v>
      </c>
      <c r="H342" s="13">
        <v>93.3</v>
      </c>
      <c r="I342" s="13">
        <v>1.05</v>
      </c>
      <c r="J342" s="13">
        <v>0</v>
      </c>
      <c r="K342" s="13">
        <v>0.15</v>
      </c>
      <c r="L342" s="13">
        <v>0</v>
      </c>
      <c r="M342" s="13">
        <v>122</v>
      </c>
      <c r="N342" s="13">
        <v>18</v>
      </c>
      <c r="O342" s="13">
        <v>120</v>
      </c>
      <c r="P342" s="13">
        <v>0.6</v>
      </c>
      <c r="Q342" s="73" t="s">
        <v>60</v>
      </c>
      <c r="R342" s="4"/>
      <c r="S342" s="4"/>
      <c r="T342" s="4"/>
      <c r="U342" s="4"/>
    </row>
    <row r="343" spans="1:21" ht="30" customHeight="1" x14ac:dyDescent="0.3">
      <c r="A343" s="79"/>
      <c r="B343" s="72"/>
      <c r="C343" s="17" t="s">
        <v>25</v>
      </c>
      <c r="D343" s="17">
        <v>180</v>
      </c>
      <c r="E343" s="13">
        <v>2.81</v>
      </c>
      <c r="F343" s="13">
        <v>2.39</v>
      </c>
      <c r="G343" s="13">
        <v>12.75</v>
      </c>
      <c r="H343" s="13">
        <v>83.9</v>
      </c>
      <c r="I343" s="13">
        <v>0.94</v>
      </c>
      <c r="J343" s="13">
        <v>0</v>
      </c>
      <c r="K343" s="13">
        <v>0.14000000000000001</v>
      </c>
      <c r="L343" s="13">
        <v>0</v>
      </c>
      <c r="M343" s="13">
        <v>109.8</v>
      </c>
      <c r="N343" s="13">
        <v>16.2</v>
      </c>
      <c r="O343" s="13">
        <v>108</v>
      </c>
      <c r="P343" s="13">
        <v>0.54</v>
      </c>
      <c r="Q343" s="73"/>
      <c r="R343" s="4"/>
      <c r="S343" s="4"/>
      <c r="T343" s="4"/>
      <c r="U343" s="4"/>
    </row>
    <row r="344" spans="1:21" ht="18.75" x14ac:dyDescent="0.3">
      <c r="A344" s="79"/>
      <c r="B344" s="26" t="s">
        <v>36</v>
      </c>
      <c r="C344" s="26" t="s">
        <v>16</v>
      </c>
      <c r="D344" s="26">
        <v>407</v>
      </c>
      <c r="E344" s="27">
        <f t="shared" ref="E344:P344" si="77">E338+E340+E342</f>
        <v>9.9499999999999993</v>
      </c>
      <c r="F344" s="27">
        <f t="shared" si="77"/>
        <v>12.45</v>
      </c>
      <c r="G344" s="27">
        <f t="shared" si="77"/>
        <v>40.99</v>
      </c>
      <c r="H344" s="27">
        <f t="shared" si="77"/>
        <v>315.8</v>
      </c>
      <c r="I344" s="27">
        <f t="shared" si="77"/>
        <v>1.1340000000000001</v>
      </c>
      <c r="J344" s="27">
        <f t="shared" si="77"/>
        <v>0.15</v>
      </c>
      <c r="K344" s="27">
        <f t="shared" si="77"/>
        <v>1.0599999999999998</v>
      </c>
      <c r="L344" s="27">
        <f t="shared" si="77"/>
        <v>4.68</v>
      </c>
      <c r="M344" s="27">
        <f t="shared" si="77"/>
        <v>237.72</v>
      </c>
      <c r="N344" s="27">
        <f t="shared" si="77"/>
        <v>42.68</v>
      </c>
      <c r="O344" s="27">
        <f t="shared" si="77"/>
        <v>226.04000000000002</v>
      </c>
      <c r="P344" s="27">
        <f t="shared" si="77"/>
        <v>1.42</v>
      </c>
      <c r="Q344" s="26"/>
      <c r="R344" s="4"/>
      <c r="S344" s="4"/>
      <c r="T344" s="4"/>
      <c r="U344" s="4"/>
    </row>
    <row r="345" spans="1:21" ht="18.75" x14ac:dyDescent="0.3">
      <c r="A345" s="79"/>
      <c r="B345" s="26" t="s">
        <v>37</v>
      </c>
      <c r="C345" s="26" t="s">
        <v>25</v>
      </c>
      <c r="D345" s="26">
        <v>350</v>
      </c>
      <c r="E345" s="27">
        <f t="shared" ref="E345:P345" si="78">E339+E341+E343</f>
        <v>9.25</v>
      </c>
      <c r="F345" s="27">
        <f t="shared" si="78"/>
        <v>10.08</v>
      </c>
      <c r="G345" s="27">
        <f t="shared" si="78"/>
        <v>34.19</v>
      </c>
      <c r="H345" s="27">
        <f t="shared" si="78"/>
        <v>260.8</v>
      </c>
      <c r="I345" s="27">
        <f t="shared" si="78"/>
        <v>1.01</v>
      </c>
      <c r="J345" s="27">
        <f t="shared" si="78"/>
        <v>0.12</v>
      </c>
      <c r="K345" s="27">
        <f t="shared" si="78"/>
        <v>0.87</v>
      </c>
      <c r="L345" s="27">
        <f t="shared" si="78"/>
        <v>3.9</v>
      </c>
      <c r="M345" s="27">
        <f t="shared" si="78"/>
        <v>205.65</v>
      </c>
      <c r="N345" s="27">
        <f t="shared" si="78"/>
        <v>35.849999999999994</v>
      </c>
      <c r="O345" s="27">
        <f t="shared" si="78"/>
        <v>194.55</v>
      </c>
      <c r="P345" s="27">
        <f t="shared" si="78"/>
        <v>1.1800000000000002</v>
      </c>
      <c r="Q345" s="26"/>
      <c r="R345" s="4"/>
      <c r="S345" s="4"/>
      <c r="T345" s="4"/>
      <c r="U345" s="4"/>
    </row>
    <row r="346" spans="1:21" ht="17.45" customHeight="1" x14ac:dyDescent="0.3">
      <c r="A346" s="79" t="s">
        <v>38</v>
      </c>
      <c r="B346" s="85" t="s">
        <v>183</v>
      </c>
      <c r="C346" s="20" t="s">
        <v>16</v>
      </c>
      <c r="D346" s="20" t="s">
        <v>189</v>
      </c>
      <c r="E346" s="21">
        <v>0.4</v>
      </c>
      <c r="F346" s="21">
        <v>0.4</v>
      </c>
      <c r="G346" s="21">
        <v>9.8000000000000007</v>
      </c>
      <c r="H346" s="21">
        <v>44</v>
      </c>
      <c r="I346" s="21">
        <v>0.03</v>
      </c>
      <c r="J346" s="21">
        <v>0.02</v>
      </c>
      <c r="K346" s="21">
        <v>0.3</v>
      </c>
      <c r="L346" s="21">
        <v>10</v>
      </c>
      <c r="M346" s="21">
        <v>16</v>
      </c>
      <c r="N346" s="21">
        <v>9</v>
      </c>
      <c r="O346" s="21">
        <v>11</v>
      </c>
      <c r="P346" s="21">
        <v>2.2000000000000002</v>
      </c>
      <c r="Q346" s="73" t="s">
        <v>39</v>
      </c>
      <c r="R346" s="4"/>
      <c r="S346" s="4"/>
      <c r="T346" s="4"/>
      <c r="U346" s="4"/>
    </row>
    <row r="347" spans="1:21" ht="18.75" x14ac:dyDescent="0.3">
      <c r="A347" s="79"/>
      <c r="B347" s="85"/>
      <c r="C347" s="20" t="s">
        <v>25</v>
      </c>
      <c r="D347" s="20" t="s">
        <v>189</v>
      </c>
      <c r="E347" s="21">
        <v>0.4</v>
      </c>
      <c r="F347" s="21">
        <v>0.4</v>
      </c>
      <c r="G347" s="21">
        <v>9.8000000000000007</v>
      </c>
      <c r="H347" s="21">
        <v>44</v>
      </c>
      <c r="I347" s="21">
        <v>0.03</v>
      </c>
      <c r="J347" s="21">
        <v>0.02</v>
      </c>
      <c r="K347" s="21">
        <v>0.3</v>
      </c>
      <c r="L347" s="21">
        <v>10</v>
      </c>
      <c r="M347" s="21">
        <v>16</v>
      </c>
      <c r="N347" s="21">
        <v>9</v>
      </c>
      <c r="O347" s="21">
        <v>11</v>
      </c>
      <c r="P347" s="21">
        <v>2.2000000000000002</v>
      </c>
      <c r="Q347" s="73"/>
      <c r="R347" s="4"/>
      <c r="S347" s="4"/>
      <c r="T347" s="4"/>
      <c r="U347" s="4"/>
    </row>
    <row r="348" spans="1:21" ht="17.45" customHeight="1" x14ac:dyDescent="0.3">
      <c r="A348" s="79"/>
      <c r="B348" s="85"/>
      <c r="C348" s="55" t="s">
        <v>16</v>
      </c>
      <c r="D348" s="53">
        <v>200</v>
      </c>
      <c r="E348" s="54">
        <v>1</v>
      </c>
      <c r="F348" s="13">
        <v>0</v>
      </c>
      <c r="G348" s="13">
        <v>20.2</v>
      </c>
      <c r="H348" s="13">
        <v>85.3</v>
      </c>
      <c r="I348" s="21">
        <v>0</v>
      </c>
      <c r="J348" s="21">
        <v>0</v>
      </c>
      <c r="K348" s="21">
        <v>0.11</v>
      </c>
      <c r="L348" s="21">
        <v>0</v>
      </c>
      <c r="M348" s="21">
        <v>17</v>
      </c>
      <c r="N348" s="21">
        <v>9</v>
      </c>
      <c r="O348" s="21">
        <v>12</v>
      </c>
      <c r="P348" s="21">
        <v>2</v>
      </c>
      <c r="Q348" s="73" t="s">
        <v>40</v>
      </c>
      <c r="R348" s="4"/>
      <c r="S348" s="4"/>
      <c r="T348" s="4"/>
      <c r="U348" s="4"/>
    </row>
    <row r="349" spans="1:21" ht="18.75" x14ac:dyDescent="0.3">
      <c r="A349" s="79"/>
      <c r="B349" s="85"/>
      <c r="C349" s="20" t="s">
        <v>25</v>
      </c>
      <c r="D349" s="53" t="s">
        <v>202</v>
      </c>
      <c r="E349" s="54">
        <v>1</v>
      </c>
      <c r="F349" s="13">
        <v>0</v>
      </c>
      <c r="G349" s="13">
        <v>20.2</v>
      </c>
      <c r="H349" s="13">
        <v>85.3</v>
      </c>
      <c r="I349" s="21">
        <v>0</v>
      </c>
      <c r="J349" s="21">
        <v>0</v>
      </c>
      <c r="K349" s="21">
        <v>0.11</v>
      </c>
      <c r="L349" s="21">
        <v>0</v>
      </c>
      <c r="M349" s="21">
        <v>17</v>
      </c>
      <c r="N349" s="21">
        <v>9</v>
      </c>
      <c r="O349" s="21">
        <v>12</v>
      </c>
      <c r="P349" s="21">
        <v>2</v>
      </c>
      <c r="Q349" s="73"/>
      <c r="R349" s="4"/>
      <c r="S349" s="4"/>
      <c r="T349" s="4"/>
      <c r="U349" s="4"/>
    </row>
    <row r="350" spans="1:21" ht="17.45" customHeight="1" x14ac:dyDescent="0.3">
      <c r="A350" s="79" t="s">
        <v>41</v>
      </c>
      <c r="B350" s="88" t="s">
        <v>214</v>
      </c>
      <c r="C350" s="12" t="s">
        <v>16</v>
      </c>
      <c r="D350" s="12">
        <v>50</v>
      </c>
      <c r="E350" s="13">
        <v>0.4</v>
      </c>
      <c r="F350" s="13">
        <v>0.05</v>
      </c>
      <c r="G350" s="13">
        <v>0.85</v>
      </c>
      <c r="H350" s="13">
        <v>6.5</v>
      </c>
      <c r="I350" s="13">
        <v>0.02</v>
      </c>
      <c r="J350" s="13">
        <v>0.17</v>
      </c>
      <c r="K350" s="13">
        <v>0.35</v>
      </c>
      <c r="L350" s="13">
        <v>1.35</v>
      </c>
      <c r="M350" s="13">
        <v>6.2</v>
      </c>
      <c r="N350" s="13">
        <v>0</v>
      </c>
      <c r="O350" s="13">
        <v>20.190000000000001</v>
      </c>
      <c r="P350" s="13">
        <v>0.16</v>
      </c>
      <c r="Q350" s="73" t="s">
        <v>221</v>
      </c>
      <c r="R350" s="4"/>
      <c r="S350" s="4"/>
      <c r="T350" s="4"/>
      <c r="U350" s="4"/>
    </row>
    <row r="351" spans="1:21" ht="29.25" customHeight="1" x14ac:dyDescent="0.3">
      <c r="A351" s="79"/>
      <c r="B351" s="88"/>
      <c r="C351" s="12" t="s">
        <v>25</v>
      </c>
      <c r="D351" s="12">
        <v>30</v>
      </c>
      <c r="E351" s="13">
        <v>0.24</v>
      </c>
      <c r="F351" s="13">
        <v>0.03</v>
      </c>
      <c r="G351" s="13">
        <v>0.51</v>
      </c>
      <c r="H351" s="13">
        <v>3.9</v>
      </c>
      <c r="I351" s="13">
        <f t="shared" ref="I351:L351" si="79">I350*30/50</f>
        <v>1.2E-2</v>
      </c>
      <c r="J351" s="13">
        <f t="shared" si="79"/>
        <v>0.10200000000000001</v>
      </c>
      <c r="K351" s="13">
        <f t="shared" si="79"/>
        <v>0.21</v>
      </c>
      <c r="L351" s="13">
        <f t="shared" si="79"/>
        <v>0.81</v>
      </c>
      <c r="M351" s="13">
        <v>3.72</v>
      </c>
      <c r="N351" s="13">
        <v>0</v>
      </c>
      <c r="O351" s="13">
        <v>12.1</v>
      </c>
      <c r="P351" s="13">
        <v>0.09</v>
      </c>
      <c r="Q351" s="73"/>
      <c r="R351" s="4"/>
      <c r="S351" s="4"/>
      <c r="T351" s="4"/>
      <c r="U351" s="4"/>
    </row>
    <row r="352" spans="1:21" ht="17.45" customHeight="1" x14ac:dyDescent="0.3">
      <c r="A352" s="79"/>
      <c r="B352" s="72" t="s">
        <v>138</v>
      </c>
      <c r="C352" s="17" t="s">
        <v>16</v>
      </c>
      <c r="D352" s="17">
        <v>200</v>
      </c>
      <c r="E352" s="13">
        <v>1.74</v>
      </c>
      <c r="F352" s="13">
        <v>3.53</v>
      </c>
      <c r="G352" s="13">
        <v>9.67</v>
      </c>
      <c r="H352" s="13">
        <v>92.62</v>
      </c>
      <c r="I352" s="13">
        <v>0.05</v>
      </c>
      <c r="J352" s="13">
        <v>0.05</v>
      </c>
      <c r="K352" s="13">
        <v>0.8</v>
      </c>
      <c r="L352" s="13">
        <v>16.88</v>
      </c>
      <c r="M352" s="13">
        <v>40</v>
      </c>
      <c r="N352" s="13">
        <v>18.399999999999999</v>
      </c>
      <c r="O352" s="13">
        <v>74.400000000000006</v>
      </c>
      <c r="P352" s="13">
        <v>0.68</v>
      </c>
      <c r="Q352" s="73" t="s">
        <v>139</v>
      </c>
      <c r="R352" s="4"/>
      <c r="S352" s="4"/>
      <c r="T352" s="4"/>
      <c r="U352" s="4"/>
    </row>
    <row r="353" spans="1:21" ht="18.75" x14ac:dyDescent="0.3">
      <c r="A353" s="79"/>
      <c r="B353" s="72"/>
      <c r="C353" s="17" t="s">
        <v>25</v>
      </c>
      <c r="D353" s="17">
        <v>150</v>
      </c>
      <c r="E353" s="13">
        <v>1.31</v>
      </c>
      <c r="F353" s="13">
        <v>2.65</v>
      </c>
      <c r="G353" s="13">
        <v>7.25</v>
      </c>
      <c r="H353" s="13">
        <v>69.459999999999994</v>
      </c>
      <c r="I353" s="13">
        <v>4.4999999999999998E-2</v>
      </c>
      <c r="J353" s="13">
        <v>4.4999999999999998E-2</v>
      </c>
      <c r="K353" s="13">
        <v>0.72</v>
      </c>
      <c r="L353" s="13">
        <v>15.2</v>
      </c>
      <c r="M353" s="13">
        <v>36</v>
      </c>
      <c r="N353" s="13">
        <v>16.559999999999999</v>
      </c>
      <c r="O353" s="13">
        <v>66.959999999999994</v>
      </c>
      <c r="P353" s="13">
        <v>0.61</v>
      </c>
      <c r="Q353" s="73"/>
      <c r="R353" s="4"/>
      <c r="S353" s="4"/>
      <c r="T353" s="4"/>
      <c r="U353" s="4"/>
    </row>
    <row r="354" spans="1:21" ht="18.75" customHeight="1" x14ac:dyDescent="0.3">
      <c r="A354" s="79"/>
      <c r="B354" s="72" t="s">
        <v>140</v>
      </c>
      <c r="C354" s="17" t="s">
        <v>16</v>
      </c>
      <c r="D354" s="17">
        <v>70</v>
      </c>
      <c r="E354" s="13">
        <v>8.8699999999999992</v>
      </c>
      <c r="F354" s="13">
        <v>2.85</v>
      </c>
      <c r="G354" s="13">
        <v>6.22</v>
      </c>
      <c r="H354" s="13">
        <v>86.33</v>
      </c>
      <c r="I354" s="13">
        <v>7.6999999999999999E-2</v>
      </c>
      <c r="J354" s="13">
        <v>0.06</v>
      </c>
      <c r="K354" s="13">
        <v>0.33</v>
      </c>
      <c r="L354" s="13">
        <v>8.5000000000000006E-2</v>
      </c>
      <c r="M354" s="13">
        <v>28</v>
      </c>
      <c r="N354" s="13">
        <v>25.36</v>
      </c>
      <c r="O354" s="13">
        <v>149.63999999999999</v>
      </c>
      <c r="P354" s="13">
        <v>1.25</v>
      </c>
      <c r="Q354" s="73" t="s">
        <v>141</v>
      </c>
      <c r="R354" s="4"/>
      <c r="S354" s="4"/>
      <c r="T354" s="4"/>
      <c r="U354" s="4"/>
    </row>
    <row r="355" spans="1:21" ht="18.75" x14ac:dyDescent="0.3">
      <c r="A355" s="79"/>
      <c r="B355" s="72"/>
      <c r="C355" s="17" t="s">
        <v>25</v>
      </c>
      <c r="D355" s="17">
        <v>50</v>
      </c>
      <c r="E355" s="13">
        <v>6.34</v>
      </c>
      <c r="F355" s="13">
        <v>2.04</v>
      </c>
      <c r="G355" s="13">
        <v>4.4400000000000004</v>
      </c>
      <c r="H355" s="13">
        <v>61.66</v>
      </c>
      <c r="I355" s="13">
        <v>5.5E-2</v>
      </c>
      <c r="J355" s="13">
        <v>0.04</v>
      </c>
      <c r="K355" s="13">
        <v>0.24</v>
      </c>
      <c r="L355" s="13">
        <v>0.06</v>
      </c>
      <c r="M355" s="13">
        <v>20</v>
      </c>
      <c r="N355" s="13">
        <v>18.11</v>
      </c>
      <c r="O355" s="13">
        <v>106.88</v>
      </c>
      <c r="P355" s="13">
        <v>189</v>
      </c>
      <c r="Q355" s="73"/>
      <c r="R355" s="4"/>
      <c r="S355" s="4"/>
      <c r="T355" s="4"/>
      <c r="U355" s="4"/>
    </row>
    <row r="356" spans="1:21" ht="18.75" customHeight="1" x14ac:dyDescent="0.3">
      <c r="A356" s="79"/>
      <c r="B356" s="72" t="s">
        <v>142</v>
      </c>
      <c r="C356" s="17" t="s">
        <v>16</v>
      </c>
      <c r="D356" s="17">
        <v>30</v>
      </c>
      <c r="E356" s="13">
        <v>1.32</v>
      </c>
      <c r="F356" s="13">
        <v>1.5</v>
      </c>
      <c r="G356" s="13">
        <v>1.76</v>
      </c>
      <c r="H356" s="13">
        <v>22.23</v>
      </c>
      <c r="I356" s="13">
        <v>0.02</v>
      </c>
      <c r="J356" s="13">
        <v>1.23</v>
      </c>
      <c r="K356" s="13">
        <v>1</v>
      </c>
      <c r="L356" s="13">
        <v>1.1200000000000001</v>
      </c>
      <c r="M356" s="13">
        <v>17.03</v>
      </c>
      <c r="N356" s="13">
        <v>10</v>
      </c>
      <c r="O356" s="13">
        <v>20</v>
      </c>
      <c r="P356" s="13">
        <v>0.26</v>
      </c>
      <c r="Q356" s="72" t="s">
        <v>143</v>
      </c>
      <c r="R356" s="4"/>
      <c r="S356" s="4"/>
      <c r="T356" s="4"/>
      <c r="U356" s="4"/>
    </row>
    <row r="357" spans="1:21" ht="18.75" x14ac:dyDescent="0.3">
      <c r="A357" s="79"/>
      <c r="B357" s="72"/>
      <c r="C357" s="17" t="s">
        <v>25</v>
      </c>
      <c r="D357" s="17">
        <v>30</v>
      </c>
      <c r="E357" s="13">
        <v>1.32</v>
      </c>
      <c r="F357" s="13">
        <v>1.5</v>
      </c>
      <c r="G357" s="13">
        <v>1.76</v>
      </c>
      <c r="H357" s="13">
        <v>22.23</v>
      </c>
      <c r="I357" s="13">
        <v>0.02</v>
      </c>
      <c r="J357" s="13">
        <v>1.23</v>
      </c>
      <c r="K357" s="13">
        <v>1</v>
      </c>
      <c r="L357" s="13">
        <v>1.1200000000000001</v>
      </c>
      <c r="M357" s="13">
        <v>17.03</v>
      </c>
      <c r="N357" s="13">
        <v>10</v>
      </c>
      <c r="O357" s="13">
        <v>20</v>
      </c>
      <c r="P357" s="13">
        <v>0.26</v>
      </c>
      <c r="Q357" s="72"/>
      <c r="R357" s="4"/>
      <c r="S357" s="4"/>
      <c r="T357" s="4"/>
      <c r="U357" s="4"/>
    </row>
    <row r="358" spans="1:21" ht="18.75" customHeight="1" x14ac:dyDescent="0.3">
      <c r="A358" s="79"/>
      <c r="B358" s="72" t="s">
        <v>173</v>
      </c>
      <c r="C358" s="17" t="s">
        <v>16</v>
      </c>
      <c r="D358" s="17">
        <v>130</v>
      </c>
      <c r="E358" s="13">
        <v>7.46</v>
      </c>
      <c r="F358" s="13">
        <v>5.28</v>
      </c>
      <c r="G358" s="13">
        <v>33.49</v>
      </c>
      <c r="H358" s="13">
        <v>211.25</v>
      </c>
      <c r="I358" s="13">
        <v>0.12</v>
      </c>
      <c r="J358" s="13">
        <v>7.0000000000000007E-2</v>
      </c>
      <c r="K358" s="13">
        <v>1.5</v>
      </c>
      <c r="L358" s="13">
        <v>0</v>
      </c>
      <c r="M358" s="13">
        <v>27.7</v>
      </c>
      <c r="N358" s="13">
        <v>33</v>
      </c>
      <c r="O358" s="13">
        <v>121.33</v>
      </c>
      <c r="P358" s="13">
        <v>2.7</v>
      </c>
      <c r="Q358" s="73" t="s">
        <v>95</v>
      </c>
      <c r="R358" s="4"/>
      <c r="S358" s="4"/>
      <c r="T358" s="4"/>
      <c r="U358" s="4"/>
    </row>
    <row r="359" spans="1:21" ht="18.75" x14ac:dyDescent="0.3">
      <c r="A359" s="79"/>
      <c r="B359" s="72"/>
      <c r="C359" s="17" t="s">
        <v>25</v>
      </c>
      <c r="D359" s="17">
        <v>110</v>
      </c>
      <c r="E359" s="13">
        <v>6.31</v>
      </c>
      <c r="F359" s="13">
        <v>4.47</v>
      </c>
      <c r="G359" s="13">
        <v>28.34</v>
      </c>
      <c r="H359" s="13">
        <v>178.75</v>
      </c>
      <c r="I359" s="13">
        <v>0.1</v>
      </c>
      <c r="J359" s="13">
        <v>0.06</v>
      </c>
      <c r="K359" s="13">
        <v>1.26</v>
      </c>
      <c r="L359" s="13">
        <v>0</v>
      </c>
      <c r="M359" s="13">
        <v>23.4</v>
      </c>
      <c r="N359" s="13">
        <v>27.9</v>
      </c>
      <c r="O359" s="13">
        <v>102.66</v>
      </c>
      <c r="P359" s="13">
        <v>2.35</v>
      </c>
      <c r="Q359" s="73"/>
      <c r="R359" s="4"/>
      <c r="S359" s="4"/>
      <c r="T359" s="4"/>
      <c r="U359" s="4"/>
    </row>
    <row r="360" spans="1:21" ht="18.75" customHeight="1" x14ac:dyDescent="0.3">
      <c r="A360" s="79"/>
      <c r="B360" s="89" t="s">
        <v>206</v>
      </c>
      <c r="C360" s="17" t="s">
        <v>16</v>
      </c>
      <c r="D360" s="31">
        <v>180</v>
      </c>
      <c r="E360" s="32">
        <v>0.08</v>
      </c>
      <c r="F360" s="13">
        <v>0</v>
      </c>
      <c r="G360" s="13">
        <v>20.03</v>
      </c>
      <c r="H360" s="13">
        <v>80.459999999999994</v>
      </c>
      <c r="I360" s="13">
        <v>0</v>
      </c>
      <c r="J360" s="13">
        <v>0</v>
      </c>
      <c r="K360" s="13">
        <v>1.7999999999999999E-2</v>
      </c>
      <c r="L360" s="13">
        <v>6.3E-2</v>
      </c>
      <c r="M360" s="13">
        <v>9.4499999999999993</v>
      </c>
      <c r="N360" s="13">
        <v>1.21</v>
      </c>
      <c r="O360" s="13">
        <v>5</v>
      </c>
      <c r="P360" s="13">
        <v>0.26</v>
      </c>
      <c r="Q360" s="90" t="s">
        <v>201</v>
      </c>
      <c r="R360" s="4"/>
      <c r="S360" s="4"/>
      <c r="T360" s="4"/>
      <c r="U360" s="4"/>
    </row>
    <row r="361" spans="1:21" ht="18.75" x14ac:dyDescent="0.3">
      <c r="A361" s="79"/>
      <c r="B361" s="89"/>
      <c r="C361" s="17" t="s">
        <v>25</v>
      </c>
      <c r="D361" s="31">
        <v>150</v>
      </c>
      <c r="E361" s="32">
        <v>6.6000000000000003E-2</v>
      </c>
      <c r="F361" s="13">
        <v>0</v>
      </c>
      <c r="G361" s="13">
        <v>16.7</v>
      </c>
      <c r="H361" s="13">
        <v>67.05</v>
      </c>
      <c r="I361" s="13">
        <v>0</v>
      </c>
      <c r="J361" s="13">
        <v>0</v>
      </c>
      <c r="K361" s="13">
        <v>1.4999999999999999E-2</v>
      </c>
      <c r="L361" s="13">
        <v>5.2999999999999999E-2</v>
      </c>
      <c r="M361" s="13">
        <v>7.9</v>
      </c>
      <c r="N361" s="13">
        <v>1.0049999999999999</v>
      </c>
      <c r="O361" s="13">
        <v>4.2</v>
      </c>
      <c r="P361" s="13">
        <v>0.22</v>
      </c>
      <c r="Q361" s="90"/>
      <c r="R361" s="4"/>
      <c r="S361" s="4"/>
      <c r="T361" s="4"/>
      <c r="U361" s="4"/>
    </row>
    <row r="362" spans="1:21" ht="18.75" customHeight="1" x14ac:dyDescent="0.3">
      <c r="A362" s="79"/>
      <c r="B362" s="72" t="s">
        <v>43</v>
      </c>
      <c r="C362" s="17" t="s">
        <v>16</v>
      </c>
      <c r="D362" s="17">
        <v>25</v>
      </c>
      <c r="E362" s="13">
        <v>0.76</v>
      </c>
      <c r="F362" s="13">
        <v>0.08</v>
      </c>
      <c r="G362" s="13">
        <v>4.92</v>
      </c>
      <c r="H362" s="13">
        <v>23.5</v>
      </c>
      <c r="I362" s="13">
        <v>1.6E-2</v>
      </c>
      <c r="J362" s="13">
        <v>0.01</v>
      </c>
      <c r="K362" s="13">
        <v>0.16</v>
      </c>
      <c r="L362" s="13">
        <v>0</v>
      </c>
      <c r="M362" s="13">
        <v>2.2999999999999998</v>
      </c>
      <c r="N362" s="13">
        <v>3.3</v>
      </c>
      <c r="O362" s="13">
        <v>8.6999999999999993</v>
      </c>
      <c r="P362" s="13">
        <v>0.2</v>
      </c>
      <c r="Q362" s="73" t="s">
        <v>44</v>
      </c>
      <c r="R362" s="4"/>
      <c r="S362" s="4"/>
      <c r="T362" s="4"/>
      <c r="U362" s="4"/>
    </row>
    <row r="363" spans="1:21" ht="18.75" x14ac:dyDescent="0.3">
      <c r="A363" s="79"/>
      <c r="B363" s="72"/>
      <c r="C363" s="17" t="s">
        <v>25</v>
      </c>
      <c r="D363" s="17">
        <v>20</v>
      </c>
      <c r="E363" s="13">
        <v>0.76</v>
      </c>
      <c r="F363" s="13">
        <v>0.08</v>
      </c>
      <c r="G363" s="13">
        <v>4.92</v>
      </c>
      <c r="H363" s="13">
        <v>23.5</v>
      </c>
      <c r="I363" s="13">
        <v>1.6E-2</v>
      </c>
      <c r="J363" s="13">
        <v>0.01</v>
      </c>
      <c r="K363" s="13">
        <v>0.16</v>
      </c>
      <c r="L363" s="13">
        <v>0</v>
      </c>
      <c r="M363" s="13">
        <v>2.2999999999999998</v>
      </c>
      <c r="N363" s="13">
        <v>3.3</v>
      </c>
      <c r="O363" s="13">
        <v>8.6999999999999993</v>
      </c>
      <c r="P363" s="13">
        <v>0.2</v>
      </c>
      <c r="Q363" s="73"/>
      <c r="R363" s="4"/>
      <c r="S363" s="4"/>
      <c r="T363" s="4"/>
      <c r="U363" s="4"/>
    </row>
    <row r="364" spans="1:21" ht="18.75" customHeight="1" x14ac:dyDescent="0.3">
      <c r="A364" s="79"/>
      <c r="B364" s="72" t="s">
        <v>45</v>
      </c>
      <c r="C364" s="17" t="s">
        <v>16</v>
      </c>
      <c r="D364" s="17">
        <v>37</v>
      </c>
      <c r="E364" s="13">
        <v>2.4700000000000002</v>
      </c>
      <c r="F364" s="13">
        <v>0.45</v>
      </c>
      <c r="G364" s="13">
        <v>12.52</v>
      </c>
      <c r="H364" s="13">
        <v>65.25</v>
      </c>
      <c r="I364" s="13">
        <v>1.94</v>
      </c>
      <c r="J364" s="13">
        <v>3.6999999999999998E-2</v>
      </c>
      <c r="K364" s="13">
        <v>0.26</v>
      </c>
      <c r="L364" s="13">
        <v>0</v>
      </c>
      <c r="M364" s="13">
        <v>13.95</v>
      </c>
      <c r="N364" s="13">
        <v>17.39</v>
      </c>
      <c r="O364" s="13">
        <v>58.46</v>
      </c>
      <c r="P364" s="13">
        <v>1.44</v>
      </c>
      <c r="Q364" s="73" t="s">
        <v>46</v>
      </c>
      <c r="R364" s="4"/>
      <c r="S364" s="4"/>
      <c r="T364" s="4"/>
      <c r="U364" s="4"/>
    </row>
    <row r="365" spans="1:21" ht="18.75" x14ac:dyDescent="0.3">
      <c r="A365" s="79"/>
      <c r="B365" s="72"/>
      <c r="C365" s="17" t="s">
        <v>25</v>
      </c>
      <c r="D365" s="17">
        <v>30</v>
      </c>
      <c r="E365" s="13">
        <v>1.98</v>
      </c>
      <c r="F365" s="13">
        <v>0.36</v>
      </c>
      <c r="G365" s="13">
        <v>10.02</v>
      </c>
      <c r="H365" s="13">
        <v>52.2</v>
      </c>
      <c r="I365" s="13">
        <v>1.6</v>
      </c>
      <c r="J365" s="13">
        <v>0.03</v>
      </c>
      <c r="K365" s="13">
        <v>0.21</v>
      </c>
      <c r="L365" s="13">
        <v>0</v>
      </c>
      <c r="M365" s="13">
        <v>10.5</v>
      </c>
      <c r="N365" s="13">
        <v>14.1</v>
      </c>
      <c r="O365" s="13">
        <v>47.4</v>
      </c>
      <c r="P365" s="13">
        <v>1.17</v>
      </c>
      <c r="Q365" s="73"/>
      <c r="R365" s="4"/>
      <c r="S365" s="4"/>
      <c r="T365" s="4"/>
      <c r="U365" s="4"/>
    </row>
    <row r="366" spans="1:21" ht="18.75" x14ac:dyDescent="0.3">
      <c r="A366" s="79"/>
      <c r="B366" s="26" t="s">
        <v>36</v>
      </c>
      <c r="C366" s="26" t="s">
        <v>16</v>
      </c>
      <c r="D366" s="26">
        <f>D350+D352+D354+D356+D358+D360+D362+D364</f>
        <v>722</v>
      </c>
      <c r="E366" s="26">
        <f t="shared" ref="E366:P366" si="80">E350+E352+E354+E356+E358+E360+E362+E364</f>
        <v>23.099999999999998</v>
      </c>
      <c r="F366" s="26">
        <f t="shared" si="80"/>
        <v>13.74</v>
      </c>
      <c r="G366" s="26">
        <f t="shared" si="80"/>
        <v>89.460000000000008</v>
      </c>
      <c r="H366" s="26">
        <f t="shared" si="80"/>
        <v>588.13999999999987</v>
      </c>
      <c r="I366" s="26">
        <f t="shared" si="80"/>
        <v>2.2429999999999999</v>
      </c>
      <c r="J366" s="26">
        <f t="shared" si="80"/>
        <v>1.627</v>
      </c>
      <c r="K366" s="26">
        <f t="shared" si="80"/>
        <v>4.4179999999999993</v>
      </c>
      <c r="L366" s="26">
        <f t="shared" si="80"/>
        <v>19.498000000000001</v>
      </c>
      <c r="M366" s="26">
        <f t="shared" si="80"/>
        <v>144.63</v>
      </c>
      <c r="N366" s="26">
        <f t="shared" si="80"/>
        <v>108.65999999999998</v>
      </c>
      <c r="O366" s="26">
        <f t="shared" si="80"/>
        <v>457.71999999999997</v>
      </c>
      <c r="P366" s="26">
        <f t="shared" si="80"/>
        <v>6.9499999999999993</v>
      </c>
      <c r="Q366" s="26"/>
      <c r="R366" s="4"/>
      <c r="S366" s="4"/>
      <c r="T366" s="4"/>
      <c r="U366" s="4"/>
    </row>
    <row r="367" spans="1:21" ht="18.75" x14ac:dyDescent="0.3">
      <c r="A367" s="79"/>
      <c r="B367" s="26" t="s">
        <v>37</v>
      </c>
      <c r="C367" s="26" t="s">
        <v>25</v>
      </c>
      <c r="D367" s="26">
        <f>D351+D353+D355+D357+D359+D361+D363+D365</f>
        <v>570</v>
      </c>
      <c r="E367" s="26">
        <f t="shared" ref="E367:P367" si="81">E351+E353+E355+E357+E359+E361+E363+E365</f>
        <v>18.326000000000001</v>
      </c>
      <c r="F367" s="26">
        <f t="shared" si="81"/>
        <v>11.129999999999999</v>
      </c>
      <c r="G367" s="26">
        <f t="shared" si="81"/>
        <v>73.94</v>
      </c>
      <c r="H367" s="26">
        <f t="shared" si="81"/>
        <v>478.75</v>
      </c>
      <c r="I367" s="26">
        <f t="shared" si="81"/>
        <v>1.8480000000000001</v>
      </c>
      <c r="J367" s="26">
        <f t="shared" si="81"/>
        <v>1.5170000000000001</v>
      </c>
      <c r="K367" s="26">
        <f t="shared" si="81"/>
        <v>3.8149999999999999</v>
      </c>
      <c r="L367" s="26">
        <f t="shared" si="81"/>
        <v>17.242999999999999</v>
      </c>
      <c r="M367" s="26">
        <f t="shared" si="81"/>
        <v>120.85000000000001</v>
      </c>
      <c r="N367" s="26">
        <f t="shared" si="81"/>
        <v>90.97499999999998</v>
      </c>
      <c r="O367" s="26">
        <f t="shared" si="81"/>
        <v>368.9</v>
      </c>
      <c r="P367" s="26">
        <f t="shared" si="81"/>
        <v>193.89999999999995</v>
      </c>
      <c r="Q367" s="26"/>
      <c r="R367" s="4"/>
      <c r="S367" s="4"/>
      <c r="T367" s="4"/>
      <c r="U367" s="4"/>
    </row>
    <row r="368" spans="1:21" ht="18.75" customHeight="1" x14ac:dyDescent="0.3">
      <c r="A368" s="79" t="s">
        <v>47</v>
      </c>
      <c r="B368" s="72" t="s">
        <v>144</v>
      </c>
      <c r="C368" s="17" t="s">
        <v>16</v>
      </c>
      <c r="D368" s="17">
        <v>80</v>
      </c>
      <c r="E368" s="13">
        <v>7.52</v>
      </c>
      <c r="F368" s="13">
        <v>13.46</v>
      </c>
      <c r="G368" s="13">
        <v>1.51</v>
      </c>
      <c r="H368" s="13">
        <v>157</v>
      </c>
      <c r="I368" s="13">
        <v>0.05</v>
      </c>
      <c r="J368" s="13">
        <v>0.31</v>
      </c>
      <c r="K368" s="13">
        <v>0.15</v>
      </c>
      <c r="L368" s="13">
        <v>0.21</v>
      </c>
      <c r="M368" s="13">
        <v>100.54</v>
      </c>
      <c r="N368" s="13">
        <v>16.899999999999999</v>
      </c>
      <c r="O368" s="13">
        <v>138.6</v>
      </c>
      <c r="P368" s="13">
        <v>2.5499999999999998</v>
      </c>
      <c r="Q368" s="73" t="s">
        <v>145</v>
      </c>
      <c r="R368" s="4"/>
      <c r="S368" s="4"/>
      <c r="T368" s="4"/>
      <c r="U368" s="4"/>
    </row>
    <row r="369" spans="1:30" ht="18.75" x14ac:dyDescent="0.3">
      <c r="A369" s="79"/>
      <c r="B369" s="72"/>
      <c r="C369" s="17" t="s">
        <v>25</v>
      </c>
      <c r="D369" s="17">
        <v>60</v>
      </c>
      <c r="E369" s="13">
        <v>5.73</v>
      </c>
      <c r="F369" s="13">
        <v>11.04</v>
      </c>
      <c r="G369" s="13">
        <v>1.1000000000000001</v>
      </c>
      <c r="H369" s="13">
        <v>127</v>
      </c>
      <c r="I369" s="13">
        <v>0.04</v>
      </c>
      <c r="J369" s="13">
        <v>0.24</v>
      </c>
      <c r="K369" s="13">
        <v>0.12</v>
      </c>
      <c r="L369" s="13">
        <v>0.18</v>
      </c>
      <c r="M369" s="13">
        <v>85.07</v>
      </c>
      <c r="N369" s="13">
        <v>14.3</v>
      </c>
      <c r="O369" s="13">
        <v>105.1</v>
      </c>
      <c r="P369" s="13">
        <v>2.16</v>
      </c>
      <c r="Q369" s="73"/>
      <c r="R369" s="4"/>
      <c r="S369" s="4"/>
      <c r="T369" s="4"/>
      <c r="U369" s="4"/>
      <c r="V369" t="s">
        <v>28</v>
      </c>
    </row>
    <row r="370" spans="1:30" ht="18.75" customHeight="1" x14ac:dyDescent="0.3">
      <c r="A370" s="79"/>
      <c r="B370" s="72" t="s">
        <v>218</v>
      </c>
      <c r="C370" s="17" t="s">
        <v>16</v>
      </c>
      <c r="D370" s="17">
        <v>30</v>
      </c>
      <c r="E370" s="13">
        <v>2.25</v>
      </c>
      <c r="F370" s="13">
        <v>2.94</v>
      </c>
      <c r="G370" s="13">
        <v>22.32</v>
      </c>
      <c r="H370" s="13">
        <v>125.1</v>
      </c>
      <c r="I370" s="13">
        <v>0.03</v>
      </c>
      <c r="J370" s="13">
        <v>0.02</v>
      </c>
      <c r="K370" s="13">
        <v>0.31</v>
      </c>
      <c r="L370" s="13">
        <v>0</v>
      </c>
      <c r="M370" s="13">
        <v>8.6999999999999993</v>
      </c>
      <c r="N370" s="13">
        <v>6.18</v>
      </c>
      <c r="O370" s="13">
        <v>18.21</v>
      </c>
      <c r="P370" s="13">
        <v>0.63</v>
      </c>
      <c r="Q370" s="87" t="s">
        <v>98</v>
      </c>
      <c r="R370" s="4"/>
      <c r="S370" s="4"/>
      <c r="T370" s="4"/>
      <c r="U370" s="4"/>
    </row>
    <row r="371" spans="1:30" ht="18.75" x14ac:dyDescent="0.3">
      <c r="A371" s="79"/>
      <c r="B371" s="72"/>
      <c r="C371" s="17" t="s">
        <v>25</v>
      </c>
      <c r="D371" s="17">
        <v>15</v>
      </c>
      <c r="E371" s="13">
        <v>1.1200000000000001</v>
      </c>
      <c r="F371" s="13">
        <v>1.47</v>
      </c>
      <c r="G371" s="13">
        <v>11.16</v>
      </c>
      <c r="H371" s="13">
        <v>62.5</v>
      </c>
      <c r="I371" s="13">
        <v>0.02</v>
      </c>
      <c r="J371" s="13">
        <v>0.01</v>
      </c>
      <c r="K371" s="13">
        <v>0.16</v>
      </c>
      <c r="L371" s="13">
        <v>0</v>
      </c>
      <c r="M371" s="13">
        <v>4.3499999999999996</v>
      </c>
      <c r="N371" s="13">
        <v>3.09</v>
      </c>
      <c r="O371" s="13">
        <v>9.11</v>
      </c>
      <c r="P371" s="13">
        <v>0.31</v>
      </c>
      <c r="Q371" s="87"/>
      <c r="R371" s="4"/>
      <c r="S371" s="4"/>
      <c r="T371" s="4"/>
      <c r="U371" s="4"/>
    </row>
    <row r="372" spans="1:30" ht="18.75" customHeight="1" x14ac:dyDescent="0.3">
      <c r="A372" s="79"/>
      <c r="B372" s="72" t="s">
        <v>191</v>
      </c>
      <c r="C372" s="17" t="s">
        <v>16</v>
      </c>
      <c r="D372" s="17">
        <v>180</v>
      </c>
      <c r="E372" s="13">
        <v>5</v>
      </c>
      <c r="F372" s="13">
        <v>3.93</v>
      </c>
      <c r="G372" s="13">
        <v>7.35</v>
      </c>
      <c r="H372" s="13">
        <v>85.06</v>
      </c>
      <c r="I372" s="13">
        <v>7.0000000000000007E-2</v>
      </c>
      <c r="J372" s="13">
        <v>0.31</v>
      </c>
      <c r="K372" s="13">
        <v>0.18</v>
      </c>
      <c r="L372" s="13">
        <v>1.26</v>
      </c>
      <c r="M372" s="13">
        <v>216</v>
      </c>
      <c r="N372" s="13">
        <v>25.2</v>
      </c>
      <c r="O372" s="13">
        <v>162</v>
      </c>
      <c r="P372" s="13">
        <v>0.18</v>
      </c>
      <c r="Q372" s="73" t="s">
        <v>69</v>
      </c>
      <c r="R372" s="46"/>
      <c r="S372" s="23"/>
      <c r="T372" s="47"/>
      <c r="U372" s="37"/>
      <c r="V372" s="37"/>
      <c r="W372" s="37"/>
      <c r="X372" s="37"/>
      <c r="Y372" s="37"/>
      <c r="Z372" s="23"/>
      <c r="AA372" s="4"/>
      <c r="AB372" s="4"/>
      <c r="AC372" s="4"/>
      <c r="AD372" s="4"/>
    </row>
    <row r="373" spans="1:30" ht="18.75" x14ac:dyDescent="0.3">
      <c r="A373" s="79"/>
      <c r="B373" s="72"/>
      <c r="C373" s="17" t="s">
        <v>25</v>
      </c>
      <c r="D373" s="17">
        <v>150</v>
      </c>
      <c r="E373" s="13">
        <v>4.2</v>
      </c>
      <c r="F373" s="13">
        <v>3.28</v>
      </c>
      <c r="G373" s="13">
        <v>6.13</v>
      </c>
      <c r="H373" s="13">
        <v>70.89</v>
      </c>
      <c r="I373" s="13">
        <v>0.06</v>
      </c>
      <c r="J373" s="13">
        <v>0.26</v>
      </c>
      <c r="K373" s="13">
        <v>0.15</v>
      </c>
      <c r="L373" s="13">
        <v>1.05</v>
      </c>
      <c r="M373" s="13">
        <v>180</v>
      </c>
      <c r="N373" s="13">
        <v>21</v>
      </c>
      <c r="O373" s="13">
        <v>135</v>
      </c>
      <c r="P373" s="13">
        <v>0.15</v>
      </c>
      <c r="Q373" s="73"/>
      <c r="R373" s="46"/>
      <c r="S373" s="23"/>
      <c r="T373" s="47"/>
      <c r="U373" s="37"/>
      <c r="V373" s="37"/>
      <c r="W373" s="37"/>
      <c r="X373" s="37"/>
      <c r="Y373" s="37"/>
      <c r="Z373" s="23"/>
      <c r="AA373" s="4"/>
      <c r="AB373" s="4"/>
      <c r="AC373" s="4"/>
      <c r="AD373" s="4"/>
    </row>
    <row r="374" spans="1:30" ht="18.75" customHeight="1" x14ac:dyDescent="0.3">
      <c r="A374" s="79"/>
      <c r="B374" s="88" t="s">
        <v>43</v>
      </c>
      <c r="C374" s="12" t="s">
        <v>16</v>
      </c>
      <c r="D374" s="12">
        <v>15</v>
      </c>
      <c r="E374" s="13">
        <v>1.1399999999999999</v>
      </c>
      <c r="F374" s="13">
        <v>0.12</v>
      </c>
      <c r="G374" s="13">
        <v>7.38</v>
      </c>
      <c r="H374" s="13">
        <v>35.25</v>
      </c>
      <c r="I374" s="13">
        <f t="shared" ref="I374:P374" si="82">I375*15/10</f>
        <v>2.4E-2</v>
      </c>
      <c r="J374" s="13">
        <f t="shared" si="82"/>
        <v>1.4999999999999999E-2</v>
      </c>
      <c r="K374" s="13">
        <f t="shared" si="82"/>
        <v>0.24</v>
      </c>
      <c r="L374" s="13">
        <f t="shared" si="82"/>
        <v>0</v>
      </c>
      <c r="M374" s="13">
        <f t="shared" si="82"/>
        <v>3.45</v>
      </c>
      <c r="N374" s="13">
        <f t="shared" si="82"/>
        <v>4.95</v>
      </c>
      <c r="O374" s="13">
        <f t="shared" si="82"/>
        <v>13.05</v>
      </c>
      <c r="P374" s="13">
        <f t="shared" si="82"/>
        <v>0.3</v>
      </c>
      <c r="Q374" s="73" t="s">
        <v>44</v>
      </c>
      <c r="R374" s="46"/>
      <c r="S374" s="23"/>
      <c r="T374" s="47"/>
      <c r="U374" s="37"/>
      <c r="V374" s="37"/>
      <c r="W374" s="37"/>
      <c r="X374" s="37"/>
      <c r="Y374" s="37"/>
      <c r="Z374" s="23"/>
      <c r="AA374" s="4"/>
      <c r="AB374" s="4"/>
      <c r="AC374" s="4"/>
      <c r="AD374" s="4"/>
    </row>
    <row r="375" spans="1:30" ht="18.75" x14ac:dyDescent="0.3">
      <c r="A375" s="79"/>
      <c r="B375" s="88"/>
      <c r="C375" s="12" t="s">
        <v>25</v>
      </c>
      <c r="D375" s="17">
        <v>10</v>
      </c>
      <c r="E375" s="13">
        <v>0.76</v>
      </c>
      <c r="F375" s="13">
        <v>0.08</v>
      </c>
      <c r="G375" s="13">
        <v>4.92</v>
      </c>
      <c r="H375" s="13">
        <v>23.5</v>
      </c>
      <c r="I375" s="13">
        <v>1.6E-2</v>
      </c>
      <c r="J375" s="13">
        <v>0.01</v>
      </c>
      <c r="K375" s="13">
        <v>0.16</v>
      </c>
      <c r="L375" s="13">
        <v>0</v>
      </c>
      <c r="M375" s="13">
        <v>2.2999999999999998</v>
      </c>
      <c r="N375" s="13">
        <v>3.3</v>
      </c>
      <c r="O375" s="13">
        <v>8.6999999999999993</v>
      </c>
      <c r="P375" s="13">
        <v>0.2</v>
      </c>
      <c r="Q375" s="73"/>
      <c r="R375" s="46"/>
      <c r="S375" s="23"/>
      <c r="T375" s="47"/>
      <c r="U375" s="37"/>
      <c r="V375" s="37"/>
      <c r="W375" s="37"/>
      <c r="X375" s="37"/>
      <c r="Y375" s="37"/>
      <c r="Z375" s="23"/>
      <c r="AA375" s="4"/>
      <c r="AB375" s="4"/>
      <c r="AC375" s="4"/>
      <c r="AD375" s="4"/>
    </row>
    <row r="376" spans="1:30" ht="18.75" x14ac:dyDescent="0.3">
      <c r="A376" s="79"/>
      <c r="B376" s="26" t="s">
        <v>36</v>
      </c>
      <c r="C376" s="26" t="s">
        <v>16</v>
      </c>
      <c r="D376" s="26">
        <v>305</v>
      </c>
      <c r="E376" s="27">
        <f t="shared" ref="E376:P376" si="83">E368+E370+E372+E374</f>
        <v>15.91</v>
      </c>
      <c r="F376" s="27">
        <f t="shared" si="83"/>
        <v>20.450000000000003</v>
      </c>
      <c r="G376" s="27">
        <f t="shared" si="83"/>
        <v>38.56</v>
      </c>
      <c r="H376" s="27">
        <f t="shared" si="83"/>
        <v>402.41</v>
      </c>
      <c r="I376" s="27">
        <f t="shared" si="83"/>
        <v>0.17400000000000002</v>
      </c>
      <c r="J376" s="27">
        <f t="shared" si="83"/>
        <v>0.65500000000000003</v>
      </c>
      <c r="K376" s="27">
        <f t="shared" si="83"/>
        <v>0.87999999999999989</v>
      </c>
      <c r="L376" s="27">
        <f t="shared" si="83"/>
        <v>1.47</v>
      </c>
      <c r="M376" s="27">
        <f t="shared" si="83"/>
        <v>328.69</v>
      </c>
      <c r="N376" s="27">
        <f t="shared" si="83"/>
        <v>53.230000000000004</v>
      </c>
      <c r="O376" s="27">
        <f t="shared" si="83"/>
        <v>331.86</v>
      </c>
      <c r="P376" s="27">
        <f t="shared" si="83"/>
        <v>3.6599999999999997</v>
      </c>
      <c r="Q376" s="26"/>
      <c r="R376" s="4"/>
      <c r="S376" s="4"/>
      <c r="T376" s="4"/>
      <c r="U376" s="4"/>
    </row>
    <row r="377" spans="1:30" ht="18.75" x14ac:dyDescent="0.3">
      <c r="A377" s="79"/>
      <c r="B377" s="26" t="s">
        <v>37</v>
      </c>
      <c r="C377" s="26" t="s">
        <v>25</v>
      </c>
      <c r="D377" s="26">
        <v>235</v>
      </c>
      <c r="E377" s="27">
        <f t="shared" ref="E377:P377" si="84">E369+E371+E373+E375</f>
        <v>11.81</v>
      </c>
      <c r="F377" s="27">
        <f t="shared" si="84"/>
        <v>15.87</v>
      </c>
      <c r="G377" s="27">
        <f t="shared" si="84"/>
        <v>23.310000000000002</v>
      </c>
      <c r="H377" s="27">
        <f t="shared" si="84"/>
        <v>283.89</v>
      </c>
      <c r="I377" s="27">
        <f t="shared" si="84"/>
        <v>0.13600000000000001</v>
      </c>
      <c r="J377" s="27">
        <f t="shared" si="84"/>
        <v>0.52</v>
      </c>
      <c r="K377" s="27">
        <f t="shared" si="84"/>
        <v>0.59000000000000008</v>
      </c>
      <c r="L377" s="27">
        <f t="shared" si="84"/>
        <v>1.23</v>
      </c>
      <c r="M377" s="27">
        <f t="shared" si="84"/>
        <v>271.71999999999997</v>
      </c>
      <c r="N377" s="27">
        <f t="shared" si="84"/>
        <v>41.69</v>
      </c>
      <c r="O377" s="27">
        <f t="shared" si="84"/>
        <v>257.90999999999997</v>
      </c>
      <c r="P377" s="27">
        <f t="shared" si="84"/>
        <v>2.8200000000000003</v>
      </c>
      <c r="Q377" s="26"/>
      <c r="R377" s="4"/>
      <c r="S377" s="4"/>
      <c r="T377" s="4"/>
      <c r="U377" s="4"/>
    </row>
    <row r="378" spans="1:30" ht="18.75" x14ac:dyDescent="0.3">
      <c r="A378" s="35"/>
      <c r="B378" s="26" t="s">
        <v>51</v>
      </c>
      <c r="C378" s="26" t="s">
        <v>16</v>
      </c>
      <c r="D378" s="26">
        <f t="shared" ref="D378:P378" si="85">D344+D366+D376</f>
        <v>1434</v>
      </c>
      <c r="E378" s="27">
        <f t="shared" si="85"/>
        <v>48.959999999999994</v>
      </c>
      <c r="F378" s="27">
        <f t="shared" si="85"/>
        <v>46.64</v>
      </c>
      <c r="G378" s="27">
        <f t="shared" si="85"/>
        <v>169.01000000000002</v>
      </c>
      <c r="H378" s="27">
        <f t="shared" si="85"/>
        <v>1306.3499999999999</v>
      </c>
      <c r="I378" s="27">
        <f t="shared" si="85"/>
        <v>3.5509999999999997</v>
      </c>
      <c r="J378" s="27">
        <f t="shared" si="85"/>
        <v>2.4319999999999999</v>
      </c>
      <c r="K378" s="27">
        <f t="shared" si="85"/>
        <v>6.3579999999999988</v>
      </c>
      <c r="L378" s="27">
        <f t="shared" si="85"/>
        <v>25.648</v>
      </c>
      <c r="M378" s="27">
        <f t="shared" si="85"/>
        <v>711.04</v>
      </c>
      <c r="N378" s="27">
        <f t="shared" si="85"/>
        <v>204.57</v>
      </c>
      <c r="O378" s="27">
        <f t="shared" si="85"/>
        <v>1015.62</v>
      </c>
      <c r="P378" s="27">
        <f t="shared" si="85"/>
        <v>12.03</v>
      </c>
      <c r="Q378" s="26"/>
      <c r="R378" s="4"/>
      <c r="S378" s="4"/>
      <c r="T378" s="4"/>
      <c r="U378" s="4"/>
    </row>
    <row r="379" spans="1:30" ht="18.75" x14ac:dyDescent="0.3">
      <c r="A379" s="35"/>
      <c r="B379" s="26" t="s">
        <v>52</v>
      </c>
      <c r="C379" s="26" t="s">
        <v>25</v>
      </c>
      <c r="D379" s="26">
        <f t="shared" ref="D379:P379" si="86">D345+D367+D377</f>
        <v>1155</v>
      </c>
      <c r="E379" s="27">
        <f t="shared" si="86"/>
        <v>39.386000000000003</v>
      </c>
      <c r="F379" s="27">
        <f t="shared" si="86"/>
        <v>37.08</v>
      </c>
      <c r="G379" s="27">
        <f t="shared" si="86"/>
        <v>131.44</v>
      </c>
      <c r="H379" s="27">
        <f t="shared" si="86"/>
        <v>1023.4399999999999</v>
      </c>
      <c r="I379" s="27">
        <f t="shared" si="86"/>
        <v>2.9940000000000002</v>
      </c>
      <c r="J379" s="27">
        <f t="shared" si="86"/>
        <v>2.157</v>
      </c>
      <c r="K379" s="27">
        <f t="shared" si="86"/>
        <v>5.2749999999999995</v>
      </c>
      <c r="L379" s="27">
        <f t="shared" si="86"/>
        <v>22.372999999999998</v>
      </c>
      <c r="M379" s="27">
        <f t="shared" si="86"/>
        <v>598.22</v>
      </c>
      <c r="N379" s="27">
        <f t="shared" si="86"/>
        <v>168.51499999999999</v>
      </c>
      <c r="O379" s="27">
        <f t="shared" si="86"/>
        <v>821.36</v>
      </c>
      <c r="P379" s="27">
        <f t="shared" si="86"/>
        <v>197.89999999999995</v>
      </c>
      <c r="Q379" s="26"/>
      <c r="R379" s="4"/>
      <c r="S379" s="4"/>
      <c r="T379" s="4"/>
      <c r="U379" s="4"/>
    </row>
    <row r="380" spans="1:30" ht="26.45" customHeight="1" x14ac:dyDescent="0.3">
      <c r="A380" s="79" t="s">
        <v>2</v>
      </c>
      <c r="B380" s="86" t="s">
        <v>3</v>
      </c>
      <c r="C380" s="86"/>
      <c r="D380" s="86" t="s">
        <v>4</v>
      </c>
      <c r="E380" s="86" t="s">
        <v>5</v>
      </c>
      <c r="F380" s="86"/>
      <c r="G380" s="86"/>
      <c r="H380" s="86" t="s">
        <v>6</v>
      </c>
      <c r="I380" s="79" t="s">
        <v>7</v>
      </c>
      <c r="J380" s="79"/>
      <c r="K380" s="79"/>
      <c r="L380" s="79"/>
      <c r="M380" s="79" t="s">
        <v>8</v>
      </c>
      <c r="N380" s="79"/>
      <c r="O380" s="79"/>
      <c r="P380" s="79"/>
      <c r="Q380" s="86" t="s">
        <v>9</v>
      </c>
      <c r="R380" s="4"/>
      <c r="S380" s="4"/>
      <c r="T380" s="4"/>
      <c r="U380" s="4"/>
    </row>
    <row r="381" spans="1:30" ht="47.1" customHeight="1" x14ac:dyDescent="0.3">
      <c r="A381" s="79"/>
      <c r="B381" s="86"/>
      <c r="C381" s="86"/>
      <c r="D381" s="86"/>
      <c r="E381" s="30" t="s">
        <v>10</v>
      </c>
      <c r="F381" s="30" t="s">
        <v>11</v>
      </c>
      <c r="G381" s="30" t="s">
        <v>12</v>
      </c>
      <c r="H381" s="86"/>
      <c r="I381" s="29" t="s">
        <v>13</v>
      </c>
      <c r="J381" s="29" t="s">
        <v>14</v>
      </c>
      <c r="K381" s="29" t="s">
        <v>15</v>
      </c>
      <c r="L381" s="29" t="s">
        <v>16</v>
      </c>
      <c r="M381" s="29" t="s">
        <v>17</v>
      </c>
      <c r="N381" s="29" t="s">
        <v>18</v>
      </c>
      <c r="O381" s="29" t="s">
        <v>19</v>
      </c>
      <c r="P381" s="29" t="s">
        <v>20</v>
      </c>
      <c r="Q381" s="86"/>
      <c r="R381" s="4"/>
      <c r="S381" s="4"/>
      <c r="T381" s="4"/>
      <c r="U381" s="4"/>
    </row>
    <row r="382" spans="1:30" ht="19.5" customHeight="1" x14ac:dyDescent="0.35">
      <c r="A382" s="82" t="s">
        <v>146</v>
      </c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4"/>
      <c r="S382" s="4"/>
      <c r="T382" s="4"/>
      <c r="U382" s="4"/>
    </row>
    <row r="383" spans="1:30" ht="18.75" customHeight="1" x14ac:dyDescent="0.3">
      <c r="A383" s="79" t="s">
        <v>54</v>
      </c>
      <c r="B383" s="83" t="s">
        <v>147</v>
      </c>
      <c r="C383" s="17" t="s">
        <v>16</v>
      </c>
      <c r="D383" s="17">
        <v>180</v>
      </c>
      <c r="E383" s="13">
        <v>2.88</v>
      </c>
      <c r="F383" s="13">
        <v>4.58</v>
      </c>
      <c r="G383" s="13">
        <v>19.32</v>
      </c>
      <c r="H383" s="13">
        <v>129.6</v>
      </c>
      <c r="I383" s="13">
        <v>4.4999999999999998E-2</v>
      </c>
      <c r="J383" s="13">
        <v>2.7E-2</v>
      </c>
      <c r="K383" s="13">
        <v>0.99</v>
      </c>
      <c r="L383" s="13">
        <v>0.82</v>
      </c>
      <c r="M383" s="13">
        <v>113.8</v>
      </c>
      <c r="N383" s="13">
        <v>10.8</v>
      </c>
      <c r="O383" s="13">
        <v>45</v>
      </c>
      <c r="P383" s="13">
        <v>0.4</v>
      </c>
      <c r="Q383" s="73" t="s">
        <v>148</v>
      </c>
      <c r="R383" s="4"/>
      <c r="S383" s="4"/>
      <c r="T383" s="4"/>
      <c r="U383" s="4"/>
    </row>
    <row r="384" spans="1:30" ht="18.75" x14ac:dyDescent="0.3">
      <c r="A384" s="79"/>
      <c r="B384" s="83"/>
      <c r="C384" s="17" t="s">
        <v>25</v>
      </c>
      <c r="D384" s="17">
        <v>150</v>
      </c>
      <c r="E384" s="13">
        <v>2.4</v>
      </c>
      <c r="F384" s="13">
        <v>3.82</v>
      </c>
      <c r="G384" s="13">
        <v>16.100000000000001</v>
      </c>
      <c r="H384" s="13">
        <v>108</v>
      </c>
      <c r="I384" s="13">
        <v>0.04</v>
      </c>
      <c r="J384" s="13">
        <v>2.3E-2</v>
      </c>
      <c r="K384" s="13">
        <v>0.83</v>
      </c>
      <c r="L384" s="13">
        <v>0.68</v>
      </c>
      <c r="M384" s="13">
        <v>94.8</v>
      </c>
      <c r="N384" s="13">
        <v>9</v>
      </c>
      <c r="O384" s="13">
        <v>37.5</v>
      </c>
      <c r="P384" s="13">
        <v>0.33</v>
      </c>
      <c r="Q384" s="73"/>
      <c r="R384" s="4"/>
      <c r="S384" s="4"/>
      <c r="T384" s="4"/>
      <c r="U384" s="4"/>
    </row>
    <row r="385" spans="1:21" ht="18.75" customHeight="1" x14ac:dyDescent="0.3">
      <c r="A385" s="79"/>
      <c r="B385" s="84" t="s">
        <v>72</v>
      </c>
      <c r="C385" s="17" t="s">
        <v>16</v>
      </c>
      <c r="D385" s="17">
        <v>40</v>
      </c>
      <c r="E385" s="13">
        <v>2.62</v>
      </c>
      <c r="F385" s="13">
        <v>3.42</v>
      </c>
      <c r="G385" s="13">
        <v>29.53</v>
      </c>
      <c r="H385" s="13">
        <v>159.27000000000001</v>
      </c>
      <c r="I385" s="13">
        <v>0.03</v>
      </c>
      <c r="J385" s="13">
        <v>0.02</v>
      </c>
      <c r="K385" s="13">
        <v>0.32</v>
      </c>
      <c r="L385" s="13">
        <v>7.0000000000000007E-2</v>
      </c>
      <c r="M385" s="13">
        <v>6.93</v>
      </c>
      <c r="N385" s="13">
        <v>7.2</v>
      </c>
      <c r="O385" s="13">
        <v>18.71</v>
      </c>
      <c r="P385" s="13">
        <v>0.56000000000000005</v>
      </c>
      <c r="Q385" s="73" t="s">
        <v>73</v>
      </c>
      <c r="R385" s="4"/>
      <c r="S385" s="4"/>
      <c r="T385" s="4"/>
      <c r="U385" s="4"/>
    </row>
    <row r="386" spans="1:21" ht="18.75" x14ac:dyDescent="0.3">
      <c r="A386" s="79"/>
      <c r="B386" s="84"/>
      <c r="C386" s="17" t="s">
        <v>25</v>
      </c>
      <c r="D386" s="65">
        <v>30</v>
      </c>
      <c r="E386" s="13">
        <v>1.96</v>
      </c>
      <c r="F386" s="13">
        <v>2.56</v>
      </c>
      <c r="G386" s="13">
        <v>22.14</v>
      </c>
      <c r="H386" s="13">
        <v>119.45</v>
      </c>
      <c r="I386" s="13">
        <v>0.02</v>
      </c>
      <c r="J386" s="13">
        <v>0.01</v>
      </c>
      <c r="K386" s="13">
        <v>0.23</v>
      </c>
      <c r="L386" s="13">
        <v>0.05</v>
      </c>
      <c r="M386" s="13">
        <v>4.95</v>
      </c>
      <c r="N386" s="13">
        <v>5.14</v>
      </c>
      <c r="O386" s="13">
        <v>13.36</v>
      </c>
      <c r="P386" s="13">
        <v>0.4</v>
      </c>
      <c r="Q386" s="73"/>
      <c r="R386" s="4"/>
      <c r="S386" s="4"/>
      <c r="T386" s="4"/>
      <c r="U386" s="4"/>
    </row>
    <row r="387" spans="1:21" ht="17.45" customHeight="1" x14ac:dyDescent="0.3">
      <c r="A387" s="79"/>
      <c r="B387" s="72" t="s">
        <v>232</v>
      </c>
      <c r="C387" s="17" t="s">
        <v>16</v>
      </c>
      <c r="D387" s="31">
        <v>200</v>
      </c>
      <c r="E387" s="32">
        <v>2.97</v>
      </c>
      <c r="F387" s="13">
        <v>2.6</v>
      </c>
      <c r="G387" s="13">
        <v>15.92</v>
      </c>
      <c r="H387" s="13">
        <v>98.8</v>
      </c>
      <c r="I387" s="13">
        <v>0.04</v>
      </c>
      <c r="J387" s="13">
        <v>0.16</v>
      </c>
      <c r="K387" s="13">
        <v>0.12</v>
      </c>
      <c r="L387" s="13">
        <v>1.33</v>
      </c>
      <c r="M387" s="13">
        <v>126.5</v>
      </c>
      <c r="N387" s="13">
        <v>15.4</v>
      </c>
      <c r="O387" s="13">
        <v>92.78</v>
      </c>
      <c r="P387" s="13">
        <v>0.41</v>
      </c>
      <c r="Q387" s="73" t="s">
        <v>74</v>
      </c>
      <c r="R387" s="4"/>
      <c r="S387" s="4"/>
      <c r="T387" s="4"/>
      <c r="U387" s="4"/>
    </row>
    <row r="388" spans="1:21" ht="18.75" x14ac:dyDescent="0.3">
      <c r="A388" s="79"/>
      <c r="B388" s="72"/>
      <c r="C388" s="17" t="s">
        <v>25</v>
      </c>
      <c r="D388" s="31">
        <v>180</v>
      </c>
      <c r="E388" s="32">
        <v>2.67</v>
      </c>
      <c r="F388" s="13">
        <v>2.34</v>
      </c>
      <c r="G388" s="13">
        <v>14.33</v>
      </c>
      <c r="H388" s="13">
        <v>89</v>
      </c>
      <c r="I388" s="13">
        <v>0.04</v>
      </c>
      <c r="J388" s="13">
        <v>0.14000000000000001</v>
      </c>
      <c r="K388" s="13">
        <v>0.11</v>
      </c>
      <c r="L388" s="13">
        <v>1.2</v>
      </c>
      <c r="M388" s="13">
        <v>113.9</v>
      </c>
      <c r="N388" s="13">
        <v>13.9</v>
      </c>
      <c r="O388" s="13">
        <v>83.5</v>
      </c>
      <c r="P388" s="13">
        <v>0.37</v>
      </c>
      <c r="Q388" s="73"/>
      <c r="R388" s="4"/>
      <c r="S388" s="4"/>
      <c r="T388" s="4"/>
      <c r="U388" s="4"/>
    </row>
    <row r="389" spans="1:21" ht="18.75" x14ac:dyDescent="0.3">
      <c r="A389" s="79"/>
      <c r="B389" s="26" t="s">
        <v>36</v>
      </c>
      <c r="C389" s="26" t="s">
        <v>16</v>
      </c>
      <c r="D389" s="26">
        <v>415</v>
      </c>
      <c r="E389" s="27">
        <f t="shared" ref="E389:P389" si="87">E383+E385+E387</f>
        <v>8.4700000000000006</v>
      </c>
      <c r="F389" s="27">
        <f t="shared" si="87"/>
        <v>10.6</v>
      </c>
      <c r="G389" s="27">
        <f t="shared" si="87"/>
        <v>64.77</v>
      </c>
      <c r="H389" s="27">
        <f t="shared" si="87"/>
        <v>387.67</v>
      </c>
      <c r="I389" s="27">
        <f t="shared" si="87"/>
        <v>0.11499999999999999</v>
      </c>
      <c r="J389" s="27">
        <f t="shared" si="87"/>
        <v>0.20700000000000002</v>
      </c>
      <c r="K389" s="27">
        <f t="shared" si="87"/>
        <v>1.4300000000000002</v>
      </c>
      <c r="L389" s="27">
        <f t="shared" si="87"/>
        <v>2.2199999999999998</v>
      </c>
      <c r="M389" s="27">
        <f t="shared" si="87"/>
        <v>247.23</v>
      </c>
      <c r="N389" s="27">
        <f t="shared" si="87"/>
        <v>33.4</v>
      </c>
      <c r="O389" s="27">
        <f t="shared" si="87"/>
        <v>156.49</v>
      </c>
      <c r="P389" s="27">
        <f t="shared" si="87"/>
        <v>1.37</v>
      </c>
      <c r="Q389" s="26"/>
      <c r="R389" s="4"/>
      <c r="S389" s="4"/>
      <c r="T389" s="4"/>
      <c r="U389" s="4"/>
    </row>
    <row r="390" spans="1:21" ht="18.75" x14ac:dyDescent="0.3">
      <c r="A390" s="79"/>
      <c r="B390" s="26" t="s">
        <v>37</v>
      </c>
      <c r="C390" s="26" t="s">
        <v>25</v>
      </c>
      <c r="D390" s="26">
        <v>355</v>
      </c>
      <c r="E390" s="27">
        <f t="shared" ref="E390:P390" si="88">E384+E386+E388</f>
        <v>7.0299999999999994</v>
      </c>
      <c r="F390" s="27">
        <f t="shared" si="88"/>
        <v>8.7199999999999989</v>
      </c>
      <c r="G390" s="27">
        <f t="shared" si="88"/>
        <v>52.57</v>
      </c>
      <c r="H390" s="27">
        <f t="shared" si="88"/>
        <v>316.45</v>
      </c>
      <c r="I390" s="27">
        <f t="shared" si="88"/>
        <v>0.1</v>
      </c>
      <c r="J390" s="27">
        <f t="shared" si="88"/>
        <v>0.17300000000000001</v>
      </c>
      <c r="K390" s="27">
        <f t="shared" si="88"/>
        <v>1.1700000000000002</v>
      </c>
      <c r="L390" s="27">
        <f t="shared" si="88"/>
        <v>1.9300000000000002</v>
      </c>
      <c r="M390" s="27">
        <f t="shared" si="88"/>
        <v>213.65</v>
      </c>
      <c r="N390" s="27">
        <f t="shared" si="88"/>
        <v>28.04</v>
      </c>
      <c r="O390" s="27">
        <f t="shared" si="88"/>
        <v>134.36000000000001</v>
      </c>
      <c r="P390" s="27">
        <f t="shared" si="88"/>
        <v>1.1000000000000001</v>
      </c>
      <c r="Q390" s="26"/>
      <c r="R390" s="4"/>
      <c r="S390" s="4"/>
      <c r="T390" s="4"/>
      <c r="U390" s="4"/>
    </row>
    <row r="391" spans="1:21" ht="18.75" customHeight="1" x14ac:dyDescent="0.3">
      <c r="A391" s="79" t="s">
        <v>38</v>
      </c>
      <c r="B391" s="85" t="s">
        <v>183</v>
      </c>
      <c r="C391" s="20" t="s">
        <v>16</v>
      </c>
      <c r="D391" s="20" t="s">
        <v>189</v>
      </c>
      <c r="E391" s="21">
        <v>0.4</v>
      </c>
      <c r="F391" s="21">
        <v>0.4</v>
      </c>
      <c r="G391" s="21">
        <v>9.8000000000000007</v>
      </c>
      <c r="H391" s="21">
        <v>44</v>
      </c>
      <c r="I391" s="21">
        <v>0.03</v>
      </c>
      <c r="J391" s="21">
        <v>0.02</v>
      </c>
      <c r="K391" s="21">
        <v>0.3</v>
      </c>
      <c r="L391" s="21">
        <v>10</v>
      </c>
      <c r="M391" s="21">
        <v>16</v>
      </c>
      <c r="N391" s="21">
        <v>9</v>
      </c>
      <c r="O391" s="21">
        <v>11</v>
      </c>
      <c r="P391" s="21">
        <v>2.2000000000000002</v>
      </c>
      <c r="Q391" s="73" t="s">
        <v>39</v>
      </c>
      <c r="R391" s="4"/>
      <c r="S391" s="4"/>
      <c r="T391" s="4"/>
      <c r="U391" s="4"/>
    </row>
    <row r="392" spans="1:21" ht="18.75" x14ac:dyDescent="0.3">
      <c r="A392" s="79"/>
      <c r="B392" s="85"/>
      <c r="C392" s="20" t="s">
        <v>25</v>
      </c>
      <c r="D392" s="20" t="s">
        <v>189</v>
      </c>
      <c r="E392" s="21">
        <v>0.4</v>
      </c>
      <c r="F392" s="21">
        <v>0.4</v>
      </c>
      <c r="G392" s="21">
        <v>9.8000000000000007</v>
      </c>
      <c r="H392" s="21">
        <v>44</v>
      </c>
      <c r="I392" s="21">
        <v>0.03</v>
      </c>
      <c r="J392" s="21">
        <v>0.02</v>
      </c>
      <c r="K392" s="21">
        <v>0.3</v>
      </c>
      <c r="L392" s="21">
        <v>10</v>
      </c>
      <c r="M392" s="21">
        <v>16</v>
      </c>
      <c r="N392" s="21">
        <v>9</v>
      </c>
      <c r="O392" s="21">
        <v>11</v>
      </c>
      <c r="P392" s="21">
        <v>2.2000000000000002</v>
      </c>
      <c r="Q392" s="73"/>
      <c r="R392" s="4"/>
      <c r="S392" s="4"/>
      <c r="T392" s="4"/>
      <c r="U392" s="4"/>
    </row>
    <row r="393" spans="1:21" ht="17.45" customHeight="1" x14ac:dyDescent="0.3">
      <c r="A393" s="79"/>
      <c r="B393" s="85"/>
      <c r="C393" s="55" t="s">
        <v>16</v>
      </c>
      <c r="D393" s="53">
        <v>200</v>
      </c>
      <c r="E393" s="54">
        <v>1</v>
      </c>
      <c r="F393" s="13">
        <v>0</v>
      </c>
      <c r="G393" s="13">
        <v>20.2</v>
      </c>
      <c r="H393" s="13">
        <v>85.3</v>
      </c>
      <c r="I393" s="21">
        <v>0</v>
      </c>
      <c r="J393" s="21">
        <v>0</v>
      </c>
      <c r="K393" s="21">
        <v>0.11</v>
      </c>
      <c r="L393" s="21">
        <v>0</v>
      </c>
      <c r="M393" s="21">
        <v>17</v>
      </c>
      <c r="N393" s="21">
        <v>9</v>
      </c>
      <c r="O393" s="21">
        <v>12</v>
      </c>
      <c r="P393" s="21">
        <v>2</v>
      </c>
      <c r="Q393" s="73" t="s">
        <v>40</v>
      </c>
      <c r="R393" s="4"/>
      <c r="S393" s="4"/>
      <c r="T393" s="4"/>
      <c r="U393" s="4"/>
    </row>
    <row r="394" spans="1:21" ht="18.75" x14ac:dyDescent="0.3">
      <c r="A394" s="79"/>
      <c r="B394" s="85"/>
      <c r="C394" s="20" t="s">
        <v>25</v>
      </c>
      <c r="D394" s="53" t="s">
        <v>202</v>
      </c>
      <c r="E394" s="54">
        <v>1</v>
      </c>
      <c r="F394" s="13">
        <v>0</v>
      </c>
      <c r="G394" s="13">
        <v>20.2</v>
      </c>
      <c r="H394" s="13">
        <v>85.3</v>
      </c>
      <c r="I394" s="21">
        <v>0</v>
      </c>
      <c r="J394" s="21">
        <v>0</v>
      </c>
      <c r="K394" s="21">
        <v>0.11</v>
      </c>
      <c r="L394" s="21">
        <v>0</v>
      </c>
      <c r="M394" s="21">
        <v>17</v>
      </c>
      <c r="N394" s="21">
        <v>9</v>
      </c>
      <c r="O394" s="21">
        <v>12</v>
      </c>
      <c r="P394" s="21">
        <v>2</v>
      </c>
      <c r="Q394" s="73"/>
      <c r="R394" s="4"/>
      <c r="S394" s="4"/>
      <c r="T394" s="4"/>
      <c r="U394" s="4"/>
    </row>
    <row r="395" spans="1:21" ht="17.45" customHeight="1" x14ac:dyDescent="0.3">
      <c r="A395" s="79" t="s">
        <v>41</v>
      </c>
      <c r="B395" s="81" t="s">
        <v>106</v>
      </c>
      <c r="C395" s="61" t="s">
        <v>16</v>
      </c>
      <c r="D395" s="61">
        <v>50</v>
      </c>
      <c r="E395" s="62">
        <v>0.6</v>
      </c>
      <c r="F395" s="62">
        <v>2.35</v>
      </c>
      <c r="G395" s="62">
        <v>3.85</v>
      </c>
      <c r="H395" s="62">
        <v>39</v>
      </c>
      <c r="I395" s="62">
        <v>8.0000000000000002E-3</v>
      </c>
      <c r="J395" s="62">
        <v>8.0000000000000002E-3</v>
      </c>
      <c r="K395" s="62">
        <v>0.35</v>
      </c>
      <c r="L395" s="62">
        <v>5</v>
      </c>
      <c r="M395" s="62">
        <v>11.5</v>
      </c>
      <c r="N395" s="62">
        <v>7</v>
      </c>
      <c r="O395" s="62">
        <v>21</v>
      </c>
      <c r="P395" s="62">
        <v>0.3</v>
      </c>
      <c r="Q395" s="74" t="s">
        <v>107</v>
      </c>
      <c r="R395" s="4"/>
      <c r="S395" s="4"/>
      <c r="T395" s="4"/>
      <c r="U395" s="4"/>
    </row>
    <row r="396" spans="1:21" ht="18.75" x14ac:dyDescent="0.3">
      <c r="A396" s="79"/>
      <c r="B396" s="81" t="s">
        <v>106</v>
      </c>
      <c r="C396" s="61" t="s">
        <v>25</v>
      </c>
      <c r="D396" s="61">
        <v>30</v>
      </c>
      <c r="E396" s="62">
        <v>0.7</v>
      </c>
      <c r="F396" s="62">
        <v>1.38</v>
      </c>
      <c r="G396" s="62">
        <v>3.7</v>
      </c>
      <c r="H396" s="62">
        <v>30.03</v>
      </c>
      <c r="I396" s="62">
        <v>5.0000000000000001E-3</v>
      </c>
      <c r="J396" s="62">
        <v>5.0000000000000001E-3</v>
      </c>
      <c r="K396" s="62">
        <v>0.21</v>
      </c>
      <c r="L396" s="62">
        <v>3</v>
      </c>
      <c r="M396" s="62">
        <v>6.9</v>
      </c>
      <c r="N396" s="62">
        <v>4.2</v>
      </c>
      <c r="O396" s="62">
        <v>12.6</v>
      </c>
      <c r="P396" s="62">
        <v>0.18</v>
      </c>
      <c r="Q396" s="74"/>
      <c r="R396" s="4"/>
      <c r="S396" s="4"/>
      <c r="T396" s="4"/>
      <c r="U396" s="4"/>
    </row>
    <row r="397" spans="1:21" ht="17.45" customHeight="1" x14ac:dyDescent="0.3">
      <c r="A397" s="79"/>
      <c r="B397" s="72" t="s">
        <v>149</v>
      </c>
      <c r="C397" s="17" t="s">
        <v>16</v>
      </c>
      <c r="D397" s="17">
        <v>200</v>
      </c>
      <c r="E397" s="13">
        <v>1.45</v>
      </c>
      <c r="F397" s="13">
        <v>3.93</v>
      </c>
      <c r="G397" s="13">
        <v>10.199999999999999</v>
      </c>
      <c r="H397" s="13">
        <v>85</v>
      </c>
      <c r="I397" s="13">
        <v>0.05</v>
      </c>
      <c r="J397" s="13">
        <v>0.05</v>
      </c>
      <c r="K397" s="13">
        <v>0.8</v>
      </c>
      <c r="L397" s="13">
        <v>16.88</v>
      </c>
      <c r="M397" s="13">
        <v>40</v>
      </c>
      <c r="N397" s="13">
        <v>18.399999999999999</v>
      </c>
      <c r="O397" s="13">
        <v>74.400000000000006</v>
      </c>
      <c r="P397" s="13">
        <v>0.68</v>
      </c>
      <c r="Q397" s="73" t="s">
        <v>150</v>
      </c>
      <c r="R397" s="4"/>
      <c r="S397" s="4"/>
      <c r="T397" s="4"/>
      <c r="U397" s="4"/>
    </row>
    <row r="398" spans="1:21" ht="18.75" x14ac:dyDescent="0.3">
      <c r="A398" s="79"/>
      <c r="B398" s="72"/>
      <c r="C398" s="17" t="s">
        <v>25</v>
      </c>
      <c r="D398" s="17">
        <v>150</v>
      </c>
      <c r="E398" s="13">
        <v>1.0900000000000001</v>
      </c>
      <c r="F398" s="13">
        <v>2.95</v>
      </c>
      <c r="G398" s="13">
        <v>7.65</v>
      </c>
      <c r="H398" s="13">
        <v>61.5</v>
      </c>
      <c r="I398" s="13">
        <v>4.4999999999999998E-2</v>
      </c>
      <c r="J398" s="13">
        <v>4.4999999999999998E-2</v>
      </c>
      <c r="K398" s="13">
        <v>0.72</v>
      </c>
      <c r="L398" s="13">
        <v>15.2</v>
      </c>
      <c r="M398" s="13">
        <v>36</v>
      </c>
      <c r="N398" s="13">
        <v>16.559999999999999</v>
      </c>
      <c r="O398" s="13">
        <v>66.959999999999994</v>
      </c>
      <c r="P398" s="13">
        <v>0.61</v>
      </c>
      <c r="Q398" s="73"/>
      <c r="R398" s="4"/>
      <c r="S398" s="4"/>
      <c r="T398" s="4"/>
      <c r="U398" s="4"/>
    </row>
    <row r="399" spans="1:21" ht="18.75" customHeight="1" x14ac:dyDescent="0.3">
      <c r="A399" s="79"/>
      <c r="B399" s="72" t="s">
        <v>110</v>
      </c>
      <c r="C399" s="17" t="s">
        <v>16</v>
      </c>
      <c r="D399" s="17">
        <v>20</v>
      </c>
      <c r="E399" s="13">
        <v>1.2</v>
      </c>
      <c r="F399" s="13">
        <v>0.8</v>
      </c>
      <c r="G399" s="13">
        <v>8.4</v>
      </c>
      <c r="H399" s="13">
        <v>43.1</v>
      </c>
      <c r="I399" s="13">
        <v>0.03</v>
      </c>
      <c r="J399" s="13">
        <v>0.01</v>
      </c>
      <c r="K399" s="13">
        <v>0.32</v>
      </c>
      <c r="L399" s="13">
        <v>0.04</v>
      </c>
      <c r="M399" s="13">
        <v>4.3600000000000003</v>
      </c>
      <c r="N399" s="13">
        <v>1.8</v>
      </c>
      <c r="O399" s="13">
        <v>16.260000000000002</v>
      </c>
      <c r="P399" s="13">
        <v>0.16</v>
      </c>
      <c r="Q399" s="73" t="s">
        <v>111</v>
      </c>
      <c r="R399" s="4"/>
      <c r="S399" s="4"/>
      <c r="T399" s="4" t="s">
        <v>28</v>
      </c>
      <c r="U399" s="4"/>
    </row>
    <row r="400" spans="1:21" ht="18.75" x14ac:dyDescent="0.3">
      <c r="A400" s="79"/>
      <c r="B400" s="72"/>
      <c r="C400" s="17" t="s">
        <v>25</v>
      </c>
      <c r="D400" s="17">
        <v>20</v>
      </c>
      <c r="E400" s="13">
        <v>1.2</v>
      </c>
      <c r="F400" s="13">
        <v>0.8</v>
      </c>
      <c r="G400" s="13">
        <v>8.4</v>
      </c>
      <c r="H400" s="13">
        <v>43.1</v>
      </c>
      <c r="I400" s="13">
        <v>0.03</v>
      </c>
      <c r="J400" s="13">
        <v>0.01</v>
      </c>
      <c r="K400" s="13">
        <v>0.32</v>
      </c>
      <c r="L400" s="13">
        <v>0.04</v>
      </c>
      <c r="M400" s="13">
        <v>4.3600000000000003</v>
      </c>
      <c r="N400" s="13">
        <v>1.8</v>
      </c>
      <c r="O400" s="13">
        <v>16.260000000000002</v>
      </c>
      <c r="P400" s="13">
        <v>0.16</v>
      </c>
      <c r="Q400" s="73"/>
      <c r="R400" s="4" t="s">
        <v>28</v>
      </c>
      <c r="S400" s="4"/>
      <c r="T400" s="4"/>
      <c r="U400" s="4"/>
    </row>
    <row r="401" spans="1:30" ht="18.75" customHeight="1" x14ac:dyDescent="0.3">
      <c r="A401" s="79"/>
      <c r="B401" s="72" t="s">
        <v>222</v>
      </c>
      <c r="C401" s="17" t="s">
        <v>16</v>
      </c>
      <c r="D401" s="17" t="s">
        <v>223</v>
      </c>
      <c r="E401" s="13">
        <v>15.81</v>
      </c>
      <c r="F401" s="13">
        <v>19.690000000000001</v>
      </c>
      <c r="G401" s="13">
        <v>11.59</v>
      </c>
      <c r="H401" s="13">
        <v>286.8</v>
      </c>
      <c r="I401" s="13">
        <v>0.11</v>
      </c>
      <c r="J401" s="13">
        <v>0.3</v>
      </c>
      <c r="K401" s="13">
        <v>2.59</v>
      </c>
      <c r="L401" s="13">
        <v>12.04</v>
      </c>
      <c r="M401" s="13">
        <v>50.66</v>
      </c>
      <c r="N401" s="13">
        <v>7.8</v>
      </c>
      <c r="O401" s="13">
        <v>31.5</v>
      </c>
      <c r="P401" s="13">
        <v>1.45</v>
      </c>
      <c r="Q401" s="73" t="s">
        <v>225</v>
      </c>
      <c r="R401" s="23"/>
      <c r="S401" s="23"/>
      <c r="T401" s="23"/>
      <c r="U401" s="23"/>
    </row>
    <row r="402" spans="1:30" ht="18.75" x14ac:dyDescent="0.3">
      <c r="A402" s="79"/>
      <c r="B402" s="72"/>
      <c r="C402" s="17" t="s">
        <v>25</v>
      </c>
      <c r="D402" s="17" t="s">
        <v>224</v>
      </c>
      <c r="E402" s="13">
        <v>12.85</v>
      </c>
      <c r="F402" s="13">
        <v>15.75</v>
      </c>
      <c r="G402" s="13">
        <v>9.27</v>
      </c>
      <c r="H402" s="13">
        <v>229.44</v>
      </c>
      <c r="I402" s="13">
        <v>0.09</v>
      </c>
      <c r="J402" s="13">
        <v>0.24</v>
      </c>
      <c r="K402" s="13">
        <v>1.85</v>
      </c>
      <c r="L402" s="13">
        <v>9.6300000000000008</v>
      </c>
      <c r="M402" s="13">
        <v>40.53</v>
      </c>
      <c r="N402" s="13">
        <v>5.0599999999999996</v>
      </c>
      <c r="O402" s="13">
        <v>22.5</v>
      </c>
      <c r="P402" s="13">
        <v>1.1599999999999999</v>
      </c>
      <c r="Q402" s="73"/>
      <c r="R402" s="23"/>
      <c r="S402" s="23"/>
      <c r="T402" s="23" t="s">
        <v>28</v>
      </c>
      <c r="U402" s="23"/>
    </row>
    <row r="403" spans="1:30" ht="18.75" customHeight="1" x14ac:dyDescent="0.3">
      <c r="A403" s="79"/>
      <c r="B403" s="72" t="s">
        <v>212</v>
      </c>
      <c r="C403" s="17" t="s">
        <v>16</v>
      </c>
      <c r="D403" s="17">
        <v>180</v>
      </c>
      <c r="E403" s="13">
        <v>0.43</v>
      </c>
      <c r="F403" s="13">
        <v>0.25</v>
      </c>
      <c r="G403" s="13">
        <v>12.66</v>
      </c>
      <c r="H403" s="13">
        <v>54.61</v>
      </c>
      <c r="I403" s="13">
        <v>8.9999999999999993E-3</v>
      </c>
      <c r="J403" s="13">
        <v>8.9999999999999993E-3</v>
      </c>
      <c r="K403" s="13">
        <v>0</v>
      </c>
      <c r="L403" s="13">
        <v>2.34</v>
      </c>
      <c r="M403" s="13">
        <v>13.37</v>
      </c>
      <c r="N403" s="13">
        <v>3.24</v>
      </c>
      <c r="O403" s="13">
        <v>0</v>
      </c>
      <c r="P403" s="13">
        <v>0.4</v>
      </c>
      <c r="Q403" s="73" t="s">
        <v>42</v>
      </c>
      <c r="R403" s="4"/>
      <c r="S403" s="4"/>
      <c r="T403" s="4"/>
      <c r="U403" s="4"/>
    </row>
    <row r="404" spans="1:30" ht="18.75" x14ac:dyDescent="0.3">
      <c r="A404" s="79"/>
      <c r="B404" s="72"/>
      <c r="C404" s="17" t="s">
        <v>25</v>
      </c>
      <c r="D404" s="17">
        <v>150</v>
      </c>
      <c r="E404" s="13">
        <v>0.36</v>
      </c>
      <c r="F404" s="13">
        <v>0.21</v>
      </c>
      <c r="G404" s="13">
        <v>10.55</v>
      </c>
      <c r="H404" s="13">
        <v>45.51</v>
      </c>
      <c r="I404" s="13">
        <v>7.0000000000000001E-3</v>
      </c>
      <c r="J404" s="13">
        <v>7.0000000000000001E-3</v>
      </c>
      <c r="K404" s="13">
        <v>0</v>
      </c>
      <c r="L404" s="13">
        <v>1.9</v>
      </c>
      <c r="M404" s="13">
        <v>11.14</v>
      </c>
      <c r="N404" s="13">
        <v>2.7</v>
      </c>
      <c r="O404" s="13">
        <v>0</v>
      </c>
      <c r="P404" s="13">
        <v>0.33</v>
      </c>
      <c r="Q404" s="73"/>
      <c r="R404" s="4"/>
      <c r="S404" s="4"/>
      <c r="T404" s="4"/>
      <c r="U404" s="4"/>
    </row>
    <row r="405" spans="1:30" ht="18.75" customHeight="1" x14ac:dyDescent="0.3">
      <c r="A405" s="79"/>
      <c r="B405" s="72" t="s">
        <v>43</v>
      </c>
      <c r="C405" s="17" t="s">
        <v>16</v>
      </c>
      <c r="D405" s="43">
        <v>15</v>
      </c>
      <c r="E405" s="45">
        <v>1.52</v>
      </c>
      <c r="F405" s="45">
        <v>0.16</v>
      </c>
      <c r="G405" s="45">
        <v>9.84</v>
      </c>
      <c r="H405" s="45">
        <v>47</v>
      </c>
      <c r="I405" s="45">
        <v>3.3300000000000003E-2</v>
      </c>
      <c r="J405" s="45">
        <v>1.2999999999999999E-2</v>
      </c>
      <c r="K405" s="45">
        <v>0.32</v>
      </c>
      <c r="L405" s="45">
        <v>0</v>
      </c>
      <c r="M405" s="45">
        <v>4.5999999999999996</v>
      </c>
      <c r="N405" s="45">
        <v>6.6</v>
      </c>
      <c r="O405" s="45">
        <v>17.399999999999999</v>
      </c>
      <c r="P405" s="45">
        <v>0.4</v>
      </c>
      <c r="Q405" s="73" t="s">
        <v>44</v>
      </c>
      <c r="R405" s="4"/>
      <c r="S405" s="4"/>
      <c r="T405" s="4"/>
      <c r="U405" s="4" t="s">
        <v>28</v>
      </c>
    </row>
    <row r="406" spans="1:30" ht="18.75" x14ac:dyDescent="0.3">
      <c r="A406" s="79"/>
      <c r="B406" s="72"/>
      <c r="C406" s="17" t="s">
        <v>25</v>
      </c>
      <c r="D406" s="12">
        <v>10</v>
      </c>
      <c r="E406" s="13">
        <v>1.1399999999999999</v>
      </c>
      <c r="F406" s="13">
        <v>0.12</v>
      </c>
      <c r="G406" s="13">
        <v>7.38</v>
      </c>
      <c r="H406" s="13">
        <v>35.25</v>
      </c>
      <c r="I406" s="13">
        <f t="shared" ref="I406:P406" si="89">I407*15/10</f>
        <v>2.9099999999999997</v>
      </c>
      <c r="J406" s="13">
        <f t="shared" si="89"/>
        <v>5.5499999999999994E-2</v>
      </c>
      <c r="K406" s="13">
        <f t="shared" si="89"/>
        <v>0.39</v>
      </c>
      <c r="L406" s="13">
        <f t="shared" si="89"/>
        <v>0</v>
      </c>
      <c r="M406" s="13">
        <f t="shared" si="89"/>
        <v>20.925000000000001</v>
      </c>
      <c r="N406" s="13">
        <f t="shared" si="89"/>
        <v>26.085000000000001</v>
      </c>
      <c r="O406" s="13">
        <f t="shared" si="89"/>
        <v>87.69</v>
      </c>
      <c r="P406" s="13">
        <f t="shared" si="89"/>
        <v>2.1599999999999997</v>
      </c>
      <c r="Q406" s="73"/>
      <c r="R406" s="4"/>
      <c r="S406" s="4"/>
      <c r="T406" s="4"/>
      <c r="U406" s="4"/>
    </row>
    <row r="407" spans="1:30" ht="18.75" customHeight="1" x14ac:dyDescent="0.3">
      <c r="A407" s="79"/>
      <c r="B407" s="72" t="s">
        <v>45</v>
      </c>
      <c r="C407" s="17" t="s">
        <v>16</v>
      </c>
      <c r="D407" s="17">
        <v>37</v>
      </c>
      <c r="E407" s="13">
        <v>2.4700000000000002</v>
      </c>
      <c r="F407" s="13">
        <v>0.45</v>
      </c>
      <c r="G407" s="13">
        <v>12.52</v>
      </c>
      <c r="H407" s="13">
        <v>65.25</v>
      </c>
      <c r="I407" s="13">
        <v>1.94</v>
      </c>
      <c r="J407" s="13">
        <v>3.6999999999999998E-2</v>
      </c>
      <c r="K407" s="13">
        <v>0.26</v>
      </c>
      <c r="L407" s="13">
        <v>0</v>
      </c>
      <c r="M407" s="13">
        <v>13.95</v>
      </c>
      <c r="N407" s="13">
        <v>17.39</v>
      </c>
      <c r="O407" s="13">
        <v>58.46</v>
      </c>
      <c r="P407" s="13">
        <v>1.44</v>
      </c>
      <c r="Q407" s="73" t="s">
        <v>46</v>
      </c>
      <c r="R407" s="4"/>
      <c r="S407" s="4"/>
      <c r="T407" s="4"/>
      <c r="U407" s="4"/>
    </row>
    <row r="408" spans="1:30" ht="18.75" x14ac:dyDescent="0.3">
      <c r="A408" s="79"/>
      <c r="B408" s="72"/>
      <c r="C408" s="17" t="s">
        <v>25</v>
      </c>
      <c r="D408" s="17">
        <v>30</v>
      </c>
      <c r="E408" s="13">
        <v>1.98</v>
      </c>
      <c r="F408" s="13">
        <v>0.36</v>
      </c>
      <c r="G408" s="13">
        <v>10.02</v>
      </c>
      <c r="H408" s="13">
        <v>52.2</v>
      </c>
      <c r="I408" s="13">
        <v>1.6</v>
      </c>
      <c r="J408" s="13">
        <v>0.03</v>
      </c>
      <c r="K408" s="13">
        <v>0.21</v>
      </c>
      <c r="L408" s="13">
        <v>0</v>
      </c>
      <c r="M408" s="13">
        <v>10.5</v>
      </c>
      <c r="N408" s="13">
        <v>14.1</v>
      </c>
      <c r="O408" s="13">
        <v>47.4</v>
      </c>
      <c r="P408" s="13">
        <v>1.17</v>
      </c>
      <c r="Q408" s="73"/>
      <c r="R408" s="4"/>
      <c r="S408" s="4"/>
      <c r="T408" s="4"/>
      <c r="U408" s="4"/>
    </row>
    <row r="409" spans="1:30" ht="18.75" x14ac:dyDescent="0.3">
      <c r="A409" s="79"/>
      <c r="B409" s="26" t="s">
        <v>36</v>
      </c>
      <c r="C409" s="26" t="s">
        <v>16</v>
      </c>
      <c r="D409" s="26">
        <v>682</v>
      </c>
      <c r="E409" s="27">
        <f t="shared" ref="E409:P409" si="90">E395+E397+E399+E401+E402+E403+E405+E407</f>
        <v>36.330000000000005</v>
      </c>
      <c r="F409" s="27">
        <f t="shared" si="90"/>
        <v>43.38</v>
      </c>
      <c r="G409" s="27">
        <f t="shared" si="90"/>
        <v>78.33</v>
      </c>
      <c r="H409" s="27">
        <f t="shared" si="90"/>
        <v>850.19999999999993</v>
      </c>
      <c r="I409" s="27">
        <f t="shared" si="90"/>
        <v>2.2702999999999998</v>
      </c>
      <c r="J409" s="27">
        <f t="shared" si="90"/>
        <v>0.66700000000000004</v>
      </c>
      <c r="K409" s="27">
        <f t="shared" si="90"/>
        <v>6.49</v>
      </c>
      <c r="L409" s="27">
        <f t="shared" si="90"/>
        <v>45.929999999999993</v>
      </c>
      <c r="M409" s="27">
        <f t="shared" si="90"/>
        <v>178.97</v>
      </c>
      <c r="N409" s="27">
        <f t="shared" si="90"/>
        <v>67.290000000000006</v>
      </c>
      <c r="O409" s="27">
        <f t="shared" si="90"/>
        <v>241.52000000000004</v>
      </c>
      <c r="P409" s="27">
        <f t="shared" si="90"/>
        <v>5.99</v>
      </c>
      <c r="Q409" s="26"/>
      <c r="R409" s="4"/>
      <c r="S409" s="4"/>
      <c r="T409" s="4"/>
      <c r="U409" s="4"/>
    </row>
    <row r="410" spans="1:30" ht="18.75" x14ac:dyDescent="0.3">
      <c r="A410" s="79"/>
      <c r="B410" s="44" t="s">
        <v>37</v>
      </c>
      <c r="C410" s="44" t="s">
        <v>25</v>
      </c>
      <c r="D410" s="26">
        <v>550</v>
      </c>
      <c r="E410" s="27">
        <f t="shared" ref="E410:P410" si="91">E396+E398+E400+E402+E402+E404+E406+E408</f>
        <v>32.169999999999995</v>
      </c>
      <c r="F410" s="27">
        <f t="shared" si="91"/>
        <v>37.319999999999993</v>
      </c>
      <c r="G410" s="27">
        <f t="shared" si="91"/>
        <v>66.240000000000009</v>
      </c>
      <c r="H410" s="27">
        <f t="shared" si="91"/>
        <v>726.47</v>
      </c>
      <c r="I410" s="27">
        <f t="shared" si="91"/>
        <v>4.7769999999999992</v>
      </c>
      <c r="J410" s="27">
        <f t="shared" si="91"/>
        <v>0.63250000000000006</v>
      </c>
      <c r="K410" s="27">
        <f t="shared" si="91"/>
        <v>5.55</v>
      </c>
      <c r="L410" s="27">
        <f t="shared" si="91"/>
        <v>39.4</v>
      </c>
      <c r="M410" s="27">
        <f t="shared" si="91"/>
        <v>170.88499999999999</v>
      </c>
      <c r="N410" s="27">
        <f t="shared" si="91"/>
        <v>75.564999999999998</v>
      </c>
      <c r="O410" s="27">
        <f t="shared" si="91"/>
        <v>275.90999999999997</v>
      </c>
      <c r="P410" s="27">
        <f t="shared" si="91"/>
        <v>6.93</v>
      </c>
      <c r="Q410" s="44"/>
      <c r="R410" s="4"/>
      <c r="S410" s="4"/>
      <c r="T410" s="4"/>
      <c r="U410" s="4"/>
    </row>
    <row r="411" spans="1:30" ht="18.75" customHeight="1" x14ac:dyDescent="0.3">
      <c r="A411" s="79" t="s">
        <v>47</v>
      </c>
      <c r="B411" s="74" t="s">
        <v>96</v>
      </c>
      <c r="C411" s="60" t="s">
        <v>16</v>
      </c>
      <c r="D411" s="60">
        <v>130</v>
      </c>
      <c r="E411" s="59">
        <v>1.97</v>
      </c>
      <c r="F411" s="59">
        <v>9.19</v>
      </c>
      <c r="G411" s="59">
        <v>12.08</v>
      </c>
      <c r="H411" s="59">
        <v>139.19999999999999</v>
      </c>
      <c r="I411" s="59">
        <v>6.0999999999999999E-2</v>
      </c>
      <c r="J411" s="59">
        <v>6.0999999999999999E-2</v>
      </c>
      <c r="K411" s="59">
        <v>0.39</v>
      </c>
      <c r="L411" s="59">
        <v>6.84</v>
      </c>
      <c r="M411" s="59">
        <v>31.82</v>
      </c>
      <c r="N411" s="59">
        <v>6.93</v>
      </c>
      <c r="O411" s="59">
        <v>22.5</v>
      </c>
      <c r="P411" s="59">
        <v>0.73</v>
      </c>
      <c r="Q411" s="75" t="s">
        <v>97</v>
      </c>
      <c r="R411" s="4"/>
      <c r="S411" s="4"/>
      <c r="T411" s="4"/>
      <c r="U411" s="4"/>
    </row>
    <row r="412" spans="1:30" ht="18.75" x14ac:dyDescent="0.3">
      <c r="A412" s="79"/>
      <c r="B412" s="74"/>
      <c r="C412" s="60" t="s">
        <v>25</v>
      </c>
      <c r="D412" s="60">
        <v>110</v>
      </c>
      <c r="E412" s="59">
        <v>1.67</v>
      </c>
      <c r="F412" s="59">
        <v>7.78</v>
      </c>
      <c r="G412" s="59">
        <v>10.220000000000001</v>
      </c>
      <c r="H412" s="59">
        <v>117.8</v>
      </c>
      <c r="I412" s="59">
        <v>5.0999999999999997E-2</v>
      </c>
      <c r="J412" s="59">
        <v>5.0999999999999997E-2</v>
      </c>
      <c r="K412" s="59">
        <v>0.33</v>
      </c>
      <c r="L412" s="59">
        <v>5.78</v>
      </c>
      <c r="M412" s="59">
        <v>26.92</v>
      </c>
      <c r="N412" s="59">
        <v>5.86</v>
      </c>
      <c r="O412" s="59">
        <v>19.100000000000001</v>
      </c>
      <c r="P412" s="59">
        <v>0.62</v>
      </c>
      <c r="Q412" s="75"/>
      <c r="R412" s="4"/>
      <c r="S412" s="4"/>
      <c r="T412" s="4"/>
      <c r="U412" s="4"/>
    </row>
    <row r="413" spans="1:30" ht="18.75" customHeight="1" x14ac:dyDescent="0.3">
      <c r="A413" s="79"/>
      <c r="B413" s="72" t="s">
        <v>80</v>
      </c>
      <c r="C413" s="17" t="s">
        <v>16</v>
      </c>
      <c r="D413" s="17" t="s">
        <v>103</v>
      </c>
      <c r="E413" s="13">
        <v>0.13</v>
      </c>
      <c r="F413" s="13">
        <v>0.02</v>
      </c>
      <c r="G413" s="13">
        <v>11.3</v>
      </c>
      <c r="H413" s="13">
        <v>45.5</v>
      </c>
      <c r="I413" s="13">
        <v>0</v>
      </c>
      <c r="J413" s="13">
        <v>0.01</v>
      </c>
      <c r="K413" s="13">
        <v>0</v>
      </c>
      <c r="L413" s="13">
        <v>0.1</v>
      </c>
      <c r="M413" s="13">
        <v>5.4</v>
      </c>
      <c r="N413" s="13">
        <v>0</v>
      </c>
      <c r="O413" s="13">
        <v>0</v>
      </c>
      <c r="P413" s="13">
        <v>0.8</v>
      </c>
      <c r="Q413" s="73" t="s">
        <v>104</v>
      </c>
      <c r="R413" s="80"/>
      <c r="S413" s="23"/>
      <c r="T413" s="23"/>
      <c r="U413" s="37"/>
      <c r="V413" s="37"/>
      <c r="W413" s="37"/>
      <c r="X413" s="37"/>
      <c r="Y413" s="37"/>
      <c r="Z413" s="23"/>
      <c r="AA413" s="4"/>
      <c r="AB413" s="4"/>
      <c r="AC413" s="4"/>
      <c r="AD413" s="4"/>
    </row>
    <row r="414" spans="1:30" ht="18.75" x14ac:dyDescent="0.3">
      <c r="A414" s="79"/>
      <c r="B414" s="72"/>
      <c r="C414" s="17" t="s">
        <v>25</v>
      </c>
      <c r="D414" s="17" t="s">
        <v>82</v>
      </c>
      <c r="E414" s="13">
        <v>7.0000000000000007E-2</v>
      </c>
      <c r="F414" s="13">
        <v>0.01</v>
      </c>
      <c r="G414" s="13">
        <v>7.1</v>
      </c>
      <c r="H414" s="13">
        <v>29</v>
      </c>
      <c r="I414" s="13">
        <v>0</v>
      </c>
      <c r="J414" s="13">
        <v>0.01</v>
      </c>
      <c r="K414" s="13">
        <v>0</v>
      </c>
      <c r="L414" s="13">
        <v>0.1</v>
      </c>
      <c r="M414" s="13">
        <v>5.86</v>
      </c>
      <c r="N414" s="13">
        <v>0</v>
      </c>
      <c r="O414" s="13">
        <v>0</v>
      </c>
      <c r="P414" s="13">
        <v>0.72</v>
      </c>
      <c r="Q414" s="73"/>
      <c r="R414" s="80"/>
      <c r="S414" s="23"/>
      <c r="T414" s="23"/>
      <c r="U414" s="37"/>
      <c r="V414" s="37"/>
      <c r="W414" s="37"/>
      <c r="X414" s="37"/>
      <c r="Y414" s="37"/>
      <c r="Z414" s="23"/>
      <c r="AA414" s="4"/>
      <c r="AB414" s="4"/>
      <c r="AC414" s="4"/>
      <c r="AD414" s="4"/>
    </row>
    <row r="415" spans="1:30" ht="18.75" customHeight="1" x14ac:dyDescent="0.3">
      <c r="A415" s="79"/>
      <c r="B415" s="72" t="s">
        <v>43</v>
      </c>
      <c r="C415" s="17" t="s">
        <v>16</v>
      </c>
      <c r="D415" s="43">
        <v>15</v>
      </c>
      <c r="E415" s="45">
        <v>1.52</v>
      </c>
      <c r="F415" s="45">
        <v>0.16</v>
      </c>
      <c r="G415" s="45">
        <v>9.84</v>
      </c>
      <c r="H415" s="45">
        <v>47</v>
      </c>
      <c r="I415" s="45">
        <v>3.3300000000000003E-2</v>
      </c>
      <c r="J415" s="45">
        <v>1.2999999999999999E-2</v>
      </c>
      <c r="K415" s="45">
        <v>0.32</v>
      </c>
      <c r="L415" s="45">
        <v>0</v>
      </c>
      <c r="M415" s="45">
        <v>4.5999999999999996</v>
      </c>
      <c r="N415" s="45">
        <v>6.6</v>
      </c>
      <c r="O415" s="45">
        <v>17.399999999999999</v>
      </c>
      <c r="P415" s="45">
        <v>0.4</v>
      </c>
      <c r="Q415" s="73" t="s">
        <v>44</v>
      </c>
      <c r="R415" s="4"/>
      <c r="S415" s="4"/>
      <c r="T415" s="4"/>
      <c r="U415" s="4"/>
    </row>
    <row r="416" spans="1:30" ht="18.75" x14ac:dyDescent="0.3">
      <c r="A416" s="79"/>
      <c r="B416" s="72"/>
      <c r="C416" s="17" t="s">
        <v>25</v>
      </c>
      <c r="D416" s="12">
        <v>10</v>
      </c>
      <c r="E416" s="13">
        <v>1.1399999999999999</v>
      </c>
      <c r="F416" s="13">
        <v>0.12</v>
      </c>
      <c r="G416" s="13">
        <v>7.38</v>
      </c>
      <c r="H416" s="13">
        <v>35.25</v>
      </c>
      <c r="I416" s="13">
        <f t="shared" ref="I416:P416" si="92">I417*15/10</f>
        <v>0.14144999999999999</v>
      </c>
      <c r="J416" s="13">
        <f t="shared" si="92"/>
        <v>0.12599999999999997</v>
      </c>
      <c r="K416" s="13">
        <f t="shared" si="92"/>
        <v>1.0649999999999999</v>
      </c>
      <c r="L416" s="13">
        <f t="shared" si="92"/>
        <v>10.41</v>
      </c>
      <c r="M416" s="13">
        <f t="shared" si="92"/>
        <v>62.73</v>
      </c>
      <c r="N416" s="13">
        <f t="shared" si="92"/>
        <v>20.294999999999998</v>
      </c>
      <c r="O416" s="13">
        <f t="shared" si="92"/>
        <v>59.85</v>
      </c>
      <c r="P416" s="13">
        <f t="shared" si="92"/>
        <v>2.8950000000000005</v>
      </c>
      <c r="Q416" s="73"/>
      <c r="R416" s="4"/>
      <c r="S416" s="4"/>
      <c r="T416" s="4"/>
      <c r="U416" s="4"/>
    </row>
    <row r="417" spans="1:21" ht="18.75" x14ac:dyDescent="0.3">
      <c r="A417" s="79"/>
      <c r="B417" s="48" t="s">
        <v>36</v>
      </c>
      <c r="C417" s="48" t="s">
        <v>16</v>
      </c>
      <c r="D417" s="48">
        <v>345</v>
      </c>
      <c r="E417" s="49">
        <f t="shared" ref="E417:P417" si="93">E411+E413+E415</f>
        <v>3.62</v>
      </c>
      <c r="F417" s="49">
        <f t="shared" si="93"/>
        <v>9.3699999999999992</v>
      </c>
      <c r="G417" s="49">
        <f t="shared" si="93"/>
        <v>33.22</v>
      </c>
      <c r="H417" s="49">
        <f t="shared" si="93"/>
        <v>231.7</v>
      </c>
      <c r="I417" s="49">
        <f t="shared" si="93"/>
        <v>9.4299999999999995E-2</v>
      </c>
      <c r="J417" s="49">
        <f t="shared" si="93"/>
        <v>8.3999999999999991E-2</v>
      </c>
      <c r="K417" s="49">
        <f t="shared" si="93"/>
        <v>0.71</v>
      </c>
      <c r="L417" s="49">
        <f t="shared" si="93"/>
        <v>6.9399999999999995</v>
      </c>
      <c r="M417" s="49">
        <f t="shared" si="93"/>
        <v>41.82</v>
      </c>
      <c r="N417" s="49">
        <f t="shared" si="93"/>
        <v>13.53</v>
      </c>
      <c r="O417" s="49">
        <f t="shared" si="93"/>
        <v>39.9</v>
      </c>
      <c r="P417" s="49">
        <f t="shared" si="93"/>
        <v>1.9300000000000002</v>
      </c>
      <c r="Q417" s="50"/>
      <c r="R417" s="4"/>
      <c r="S417" s="4"/>
      <c r="T417" s="4"/>
      <c r="U417" s="4"/>
    </row>
    <row r="418" spans="1:21" ht="18.75" x14ac:dyDescent="0.3">
      <c r="A418" s="79"/>
      <c r="B418" s="48" t="s">
        <v>37</v>
      </c>
      <c r="C418" s="48" t="s">
        <v>25</v>
      </c>
      <c r="D418" s="48">
        <v>270</v>
      </c>
      <c r="E418" s="49">
        <f t="shared" ref="E418:P418" si="94">E412+E414+E416</f>
        <v>2.88</v>
      </c>
      <c r="F418" s="49">
        <f t="shared" si="94"/>
        <v>7.91</v>
      </c>
      <c r="G418" s="49">
        <f t="shared" si="94"/>
        <v>24.7</v>
      </c>
      <c r="H418" s="49">
        <f t="shared" si="94"/>
        <v>182.05</v>
      </c>
      <c r="I418" s="49">
        <f t="shared" si="94"/>
        <v>0.19244999999999998</v>
      </c>
      <c r="J418" s="49">
        <f t="shared" si="94"/>
        <v>0.18699999999999997</v>
      </c>
      <c r="K418" s="49">
        <f t="shared" si="94"/>
        <v>1.395</v>
      </c>
      <c r="L418" s="49">
        <f t="shared" si="94"/>
        <v>16.29</v>
      </c>
      <c r="M418" s="49">
        <f t="shared" si="94"/>
        <v>95.509999999999991</v>
      </c>
      <c r="N418" s="49">
        <f t="shared" si="94"/>
        <v>26.154999999999998</v>
      </c>
      <c r="O418" s="49">
        <f t="shared" si="94"/>
        <v>78.95</v>
      </c>
      <c r="P418" s="49">
        <f t="shared" si="94"/>
        <v>4.2350000000000003</v>
      </c>
      <c r="Q418" s="50"/>
      <c r="R418" s="4"/>
      <c r="S418" s="4"/>
      <c r="T418" s="4"/>
      <c r="U418" s="4"/>
    </row>
    <row r="419" spans="1:21" ht="18.75" x14ac:dyDescent="0.3">
      <c r="A419" s="76"/>
      <c r="B419" s="48" t="s">
        <v>51</v>
      </c>
      <c r="C419" s="48" t="s">
        <v>16</v>
      </c>
      <c r="D419" s="48">
        <f t="shared" ref="D419:P419" si="95">D389+D409+D417</f>
        <v>1442</v>
      </c>
      <c r="E419" s="49">
        <f t="shared" si="95"/>
        <v>48.42</v>
      </c>
      <c r="F419" s="49">
        <f t="shared" si="95"/>
        <v>63.35</v>
      </c>
      <c r="G419" s="49">
        <f t="shared" si="95"/>
        <v>176.32</v>
      </c>
      <c r="H419" s="49">
        <f t="shared" si="95"/>
        <v>1469.57</v>
      </c>
      <c r="I419" s="49">
        <f t="shared" si="95"/>
        <v>2.4796</v>
      </c>
      <c r="J419" s="49">
        <f t="shared" si="95"/>
        <v>0.95800000000000007</v>
      </c>
      <c r="K419" s="49">
        <f t="shared" si="95"/>
        <v>8.629999999999999</v>
      </c>
      <c r="L419" s="49">
        <f t="shared" si="95"/>
        <v>55.089999999999989</v>
      </c>
      <c r="M419" s="49">
        <f t="shared" si="95"/>
        <v>468.02</v>
      </c>
      <c r="N419" s="49">
        <f t="shared" si="95"/>
        <v>114.22</v>
      </c>
      <c r="O419" s="49">
        <f t="shared" si="95"/>
        <v>437.91</v>
      </c>
      <c r="P419" s="49">
        <f t="shared" si="95"/>
        <v>9.2900000000000009</v>
      </c>
      <c r="Q419" s="50"/>
      <c r="R419" s="4"/>
      <c r="S419" s="4"/>
      <c r="T419" s="4"/>
      <c r="U419" s="4"/>
    </row>
    <row r="420" spans="1:21" ht="18.75" x14ac:dyDescent="0.3">
      <c r="A420" s="76"/>
      <c r="B420" s="48" t="s">
        <v>52</v>
      </c>
      <c r="C420" s="48" t="s">
        <v>25</v>
      </c>
      <c r="D420" s="48">
        <f t="shared" ref="D420:P420" si="96">D390+D410+D418</f>
        <v>1175</v>
      </c>
      <c r="E420" s="49">
        <f t="shared" si="96"/>
        <v>42.08</v>
      </c>
      <c r="F420" s="49">
        <f t="shared" si="96"/>
        <v>53.949999999999989</v>
      </c>
      <c r="G420" s="49">
        <f t="shared" si="96"/>
        <v>143.51</v>
      </c>
      <c r="H420" s="49">
        <f t="shared" si="96"/>
        <v>1224.97</v>
      </c>
      <c r="I420" s="49">
        <f t="shared" si="96"/>
        <v>5.0694499999999989</v>
      </c>
      <c r="J420" s="49">
        <f t="shared" si="96"/>
        <v>0.99250000000000005</v>
      </c>
      <c r="K420" s="49">
        <f t="shared" si="96"/>
        <v>8.1150000000000002</v>
      </c>
      <c r="L420" s="49">
        <f t="shared" si="96"/>
        <v>57.62</v>
      </c>
      <c r="M420" s="49">
        <f t="shared" si="96"/>
        <v>480.04499999999996</v>
      </c>
      <c r="N420" s="49">
        <f t="shared" si="96"/>
        <v>129.76</v>
      </c>
      <c r="O420" s="49">
        <f t="shared" si="96"/>
        <v>489.21999999999997</v>
      </c>
      <c r="P420" s="49">
        <f t="shared" si="96"/>
        <v>12.265000000000001</v>
      </c>
      <c r="Q420" s="50"/>
      <c r="R420" s="4"/>
      <c r="S420" s="4"/>
      <c r="T420" s="4"/>
      <c r="U420" s="4"/>
    </row>
    <row r="421" spans="1:21" ht="19.899999999999999" customHeight="1" x14ac:dyDescent="0.3">
      <c r="A421" s="76"/>
      <c r="B421" s="48" t="s">
        <v>151</v>
      </c>
      <c r="C421" s="48" t="s">
        <v>16</v>
      </c>
      <c r="D421" s="49"/>
      <c r="E421" s="49">
        <f t="shared" ref="E421:H422" si="97">E51+E90+E125+E172+E213+E255+E296+E333+E378+E419</f>
        <v>423.35</v>
      </c>
      <c r="F421" s="49">
        <f t="shared" si="97"/>
        <v>432.66800000000001</v>
      </c>
      <c r="G421" s="49">
        <f t="shared" si="97"/>
        <v>1712.9899999999998</v>
      </c>
      <c r="H421" s="49">
        <f t="shared" si="97"/>
        <v>12577.66</v>
      </c>
      <c r="I421" s="49"/>
      <c r="J421" s="49"/>
      <c r="K421" s="49"/>
      <c r="L421" s="49"/>
      <c r="M421" s="49"/>
      <c r="N421" s="49"/>
      <c r="O421" s="49"/>
      <c r="P421" s="49"/>
      <c r="Q421" s="49"/>
      <c r="R421" s="4"/>
      <c r="S421" s="4"/>
      <c r="T421" s="4"/>
      <c r="U421" s="4"/>
    </row>
    <row r="422" spans="1:21" ht="20.25" customHeight="1" x14ac:dyDescent="0.3">
      <c r="A422" s="76"/>
      <c r="B422" s="48" t="s">
        <v>152</v>
      </c>
      <c r="C422" s="48" t="s">
        <v>25</v>
      </c>
      <c r="D422" s="49"/>
      <c r="E422" s="49">
        <f t="shared" si="97"/>
        <v>349.702</v>
      </c>
      <c r="F422" s="49">
        <f t="shared" si="97"/>
        <v>353.56</v>
      </c>
      <c r="G422" s="49">
        <f t="shared" si="97"/>
        <v>1398.02</v>
      </c>
      <c r="H422" s="49">
        <f t="shared" si="97"/>
        <v>10199</v>
      </c>
      <c r="I422" s="49"/>
      <c r="J422" s="49"/>
      <c r="K422" s="49"/>
      <c r="L422" s="49"/>
      <c r="M422" s="49"/>
      <c r="N422" s="49"/>
      <c r="O422" s="49"/>
      <c r="P422" s="49"/>
      <c r="Q422" s="49"/>
      <c r="R422" s="4"/>
      <c r="S422" s="4"/>
      <c r="T422" s="4"/>
      <c r="U422" s="4"/>
    </row>
    <row r="423" spans="1:21" ht="18.75" customHeight="1" x14ac:dyDescent="0.3">
      <c r="A423" s="76"/>
      <c r="B423" s="77" t="s">
        <v>153</v>
      </c>
      <c r="C423" s="48" t="s">
        <v>16</v>
      </c>
      <c r="D423" s="49"/>
      <c r="E423" s="49">
        <f t="shared" ref="E423:H424" si="98">E421/10</f>
        <v>42.335000000000001</v>
      </c>
      <c r="F423" s="49">
        <f t="shared" si="98"/>
        <v>43.266800000000003</v>
      </c>
      <c r="G423" s="49">
        <f t="shared" si="98"/>
        <v>171.29899999999998</v>
      </c>
      <c r="H423" s="49">
        <f t="shared" si="98"/>
        <v>1257.7660000000001</v>
      </c>
      <c r="I423" s="49"/>
      <c r="J423" s="49"/>
      <c r="K423" s="49"/>
      <c r="L423" s="49"/>
      <c r="M423" s="49"/>
      <c r="N423" s="49"/>
      <c r="O423" s="49"/>
      <c r="P423" s="49"/>
      <c r="Q423" s="49"/>
      <c r="R423" s="4"/>
      <c r="S423" s="4"/>
      <c r="T423" s="4"/>
      <c r="U423" s="4"/>
    </row>
    <row r="424" spans="1:21" ht="18.75" x14ac:dyDescent="0.3">
      <c r="A424" s="76"/>
      <c r="B424" s="77"/>
      <c r="C424" s="48" t="s">
        <v>25</v>
      </c>
      <c r="D424" s="49"/>
      <c r="E424" s="49">
        <f t="shared" si="98"/>
        <v>34.970199999999998</v>
      </c>
      <c r="F424" s="49">
        <f t="shared" si="98"/>
        <v>35.356000000000002</v>
      </c>
      <c r="G424" s="49">
        <f t="shared" si="98"/>
        <v>139.80199999999999</v>
      </c>
      <c r="H424" s="49">
        <f t="shared" si="98"/>
        <v>1019.9</v>
      </c>
      <c r="I424" s="49"/>
      <c r="J424" s="49"/>
      <c r="K424" s="49"/>
      <c r="L424" s="49"/>
      <c r="M424" s="49"/>
      <c r="N424" s="49"/>
      <c r="O424" s="49"/>
      <c r="P424" s="49"/>
      <c r="Q424" s="49"/>
      <c r="R424" s="4"/>
      <c r="S424" s="4"/>
      <c r="T424" s="4"/>
      <c r="U424" s="4"/>
    </row>
    <row r="425" spans="1:21" ht="18.75" customHeight="1" x14ac:dyDescent="0.3">
      <c r="A425" s="76"/>
      <c r="B425" s="77" t="s">
        <v>154</v>
      </c>
      <c r="C425" s="48" t="s">
        <v>16</v>
      </c>
      <c r="D425" s="49"/>
      <c r="E425" s="49">
        <f>(E423*100)/41</f>
        <v>103.2560975609756</v>
      </c>
      <c r="F425" s="49">
        <f>(F423*100)/45</f>
        <v>96.148444444444451</v>
      </c>
      <c r="G425" s="49">
        <f>(G423*100)/195</f>
        <v>87.845641025641015</v>
      </c>
      <c r="H425" s="49">
        <f>(H423*100)/1350</f>
        <v>93.16785185185185</v>
      </c>
      <c r="I425" s="49"/>
      <c r="J425" s="49"/>
      <c r="K425" s="49"/>
      <c r="L425" s="49"/>
      <c r="M425" s="49"/>
      <c r="N425" s="49"/>
      <c r="O425" s="49"/>
      <c r="P425" s="49"/>
      <c r="Q425" s="49"/>
      <c r="R425" s="4"/>
      <c r="S425" s="4"/>
      <c r="T425" s="4"/>
      <c r="U425" s="4"/>
    </row>
    <row r="426" spans="1:21" ht="18.75" x14ac:dyDescent="0.3">
      <c r="A426" s="76"/>
      <c r="B426" s="77"/>
      <c r="C426" s="48" t="s">
        <v>25</v>
      </c>
      <c r="D426" s="49"/>
      <c r="E426" s="49">
        <f>(E424*100)/32</f>
        <v>109.281875</v>
      </c>
      <c r="F426" s="49">
        <f>(F424*100)/35</f>
        <v>101.01714285714287</v>
      </c>
      <c r="G426" s="49">
        <f>(G424*100)/152</f>
        <v>91.974999999999994</v>
      </c>
      <c r="H426" s="49">
        <f>(H424*100)/1050</f>
        <v>97.13333333333334</v>
      </c>
      <c r="I426" s="49"/>
      <c r="J426" s="49"/>
      <c r="K426" s="49"/>
      <c r="L426" s="49"/>
      <c r="M426" s="49"/>
      <c r="N426" s="49"/>
      <c r="O426" s="49"/>
      <c r="P426" s="49"/>
      <c r="Q426" s="49"/>
      <c r="R426" s="4"/>
      <c r="S426" s="4"/>
      <c r="T426" s="4"/>
      <c r="U426" s="4"/>
    </row>
    <row r="427" spans="1:21" ht="22.3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21.95" customHeight="1" x14ac:dyDescent="0.3">
      <c r="A428" s="66" t="s">
        <v>155</v>
      </c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4"/>
      <c r="S428" s="4"/>
      <c r="T428" s="4"/>
      <c r="U428" s="4"/>
    </row>
    <row r="429" spans="1:21" ht="18.399999999999999" customHeight="1" x14ac:dyDescent="0.3">
      <c r="A429" s="78" t="s">
        <v>156</v>
      </c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4"/>
      <c r="S429" s="4"/>
      <c r="T429" s="4"/>
      <c r="U429" s="4"/>
    </row>
    <row r="430" spans="1:21" ht="20.65" customHeight="1" x14ac:dyDescent="0.3">
      <c r="A430" s="66" t="s">
        <v>157</v>
      </c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4"/>
      <c r="S430" s="4"/>
      <c r="T430" s="4"/>
      <c r="U430" s="4"/>
    </row>
    <row r="431" spans="1:21" ht="18.75" customHeight="1" x14ac:dyDescent="0.3">
      <c r="A431" s="66" t="s">
        <v>158</v>
      </c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4"/>
      <c r="S431" s="4"/>
      <c r="T431" s="4"/>
      <c r="U431" s="4"/>
    </row>
    <row r="432" spans="1:21" ht="19.5" customHeight="1" x14ac:dyDescent="0.3">
      <c r="A432" s="66" t="s">
        <v>159</v>
      </c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4"/>
      <c r="S432" s="4"/>
      <c r="T432" s="4"/>
      <c r="U432" s="4"/>
    </row>
    <row r="433" spans="1:21" ht="18.75" customHeight="1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4"/>
      <c r="S433" s="4"/>
      <c r="T433" s="4"/>
      <c r="U433" s="4"/>
    </row>
    <row r="434" spans="1:21" ht="18.75" customHeight="1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4"/>
      <c r="S434" s="4"/>
      <c r="T434" s="4"/>
      <c r="U434" s="4"/>
    </row>
    <row r="435" spans="1:21" ht="18.75" customHeight="1" x14ac:dyDescent="0.3">
      <c r="A435" s="67" t="s">
        <v>160</v>
      </c>
      <c r="B435" s="67"/>
      <c r="C435" s="51"/>
      <c r="E435" s="51"/>
      <c r="F435" s="51"/>
      <c r="G435" s="51"/>
      <c r="H435" s="66" t="s">
        <v>198</v>
      </c>
      <c r="I435" s="66"/>
      <c r="J435" s="51"/>
      <c r="K435" s="51"/>
      <c r="L435" s="51"/>
      <c r="M435" s="51"/>
      <c r="N435" s="51"/>
      <c r="O435" s="51"/>
      <c r="P435" s="51"/>
      <c r="Q435" s="51"/>
      <c r="R435" s="4"/>
      <c r="S435" s="4"/>
      <c r="T435" s="4"/>
      <c r="U435" s="4"/>
    </row>
    <row r="436" spans="1:21" ht="18.75" customHeight="1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4"/>
      <c r="S436" s="4"/>
      <c r="T436" s="4"/>
      <c r="U436" s="4"/>
    </row>
    <row r="437" spans="1:21" ht="20.45" customHeight="1" x14ac:dyDescent="0.3">
      <c r="A437" s="67"/>
      <c r="B437" s="67"/>
      <c r="C437" s="51"/>
      <c r="D437" s="66"/>
      <c r="E437" s="66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4"/>
      <c r="S437" s="4"/>
      <c r="T437" s="4"/>
      <c r="U437" s="4"/>
    </row>
    <row r="438" spans="1:21" ht="18.75" customHeight="1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4"/>
      <c r="S438" s="4"/>
      <c r="T438" s="4"/>
      <c r="U438" s="4"/>
    </row>
    <row r="439" spans="1:21" ht="18.75" customHeight="1" x14ac:dyDescent="0.3">
      <c r="R439" s="4"/>
      <c r="S439" s="4"/>
      <c r="T439" s="4"/>
      <c r="U439" s="4"/>
    </row>
  </sheetData>
  <mergeCells count="461">
    <mergeCell ref="N1:P1"/>
    <mergeCell ref="Q35:Q36"/>
    <mergeCell ref="A8:Q8"/>
    <mergeCell ref="A9:Q9"/>
    <mergeCell ref="A11:A12"/>
    <mergeCell ref="B11:B12"/>
    <mergeCell ref="C11:C12"/>
    <mergeCell ref="D11:D12"/>
    <mergeCell ref="E11:G11"/>
    <mergeCell ref="H11:H12"/>
    <mergeCell ref="I11:L11"/>
    <mergeCell ref="M11:P11"/>
    <mergeCell ref="Q11:Q12"/>
    <mergeCell ref="Q41:Q42"/>
    <mergeCell ref="B23:B26"/>
    <mergeCell ref="A23:A26"/>
    <mergeCell ref="Q23:Q24"/>
    <mergeCell ref="A27:A40"/>
    <mergeCell ref="B27:B28"/>
    <mergeCell ref="Q27:Q28"/>
    <mergeCell ref="A13:Q13"/>
    <mergeCell ref="A14:Q14"/>
    <mergeCell ref="A15:A22"/>
    <mergeCell ref="B15:B16"/>
    <mergeCell ref="Q15:Q16"/>
    <mergeCell ref="B17:B18"/>
    <mergeCell ref="Q17:Q18"/>
    <mergeCell ref="B19:B20"/>
    <mergeCell ref="Q19:Q20"/>
    <mergeCell ref="Q25:Q26"/>
    <mergeCell ref="Q29:Q30"/>
    <mergeCell ref="B29:B30"/>
    <mergeCell ref="B31:B32"/>
    <mergeCell ref="Q31:Q32"/>
    <mergeCell ref="B33:B34"/>
    <mergeCell ref="Q33:Q34"/>
    <mergeCell ref="B35:B36"/>
    <mergeCell ref="B37:B38"/>
    <mergeCell ref="Q37:Q38"/>
    <mergeCell ref="A55:Q55"/>
    <mergeCell ref="A56:A63"/>
    <mergeCell ref="B56:B57"/>
    <mergeCell ref="Q56:Q57"/>
    <mergeCell ref="B58:B59"/>
    <mergeCell ref="Q58:Q59"/>
    <mergeCell ref="B60:B61"/>
    <mergeCell ref="Q60:Q61"/>
    <mergeCell ref="A41:A50"/>
    <mergeCell ref="B41:B42"/>
    <mergeCell ref="B47:B48"/>
    <mergeCell ref="Q47:Q48"/>
    <mergeCell ref="A51:A52"/>
    <mergeCell ref="A53:A54"/>
    <mergeCell ref="B53:B54"/>
    <mergeCell ref="C53:C54"/>
    <mergeCell ref="D53:D54"/>
    <mergeCell ref="E53:G53"/>
    <mergeCell ref="H53:H54"/>
    <mergeCell ref="I53:L53"/>
    <mergeCell ref="M53:P53"/>
    <mergeCell ref="Q53:Q54"/>
    <mergeCell ref="A64:A67"/>
    <mergeCell ref="B64:B67"/>
    <mergeCell ref="Q64:Q65"/>
    <mergeCell ref="Q66:Q67"/>
    <mergeCell ref="A68:A81"/>
    <mergeCell ref="B68:B69"/>
    <mergeCell ref="Q68:Q69"/>
    <mergeCell ref="B70:B71"/>
    <mergeCell ref="Q70:Q71"/>
    <mergeCell ref="B74:B75"/>
    <mergeCell ref="Q74:Q75"/>
    <mergeCell ref="B76:B77"/>
    <mergeCell ref="Q76:Q77"/>
    <mergeCell ref="B78:B79"/>
    <mergeCell ref="Q78:Q79"/>
    <mergeCell ref="B72:B73"/>
    <mergeCell ref="Q72:Q73"/>
    <mergeCell ref="A82:A89"/>
    <mergeCell ref="B82:B83"/>
    <mergeCell ref="Q82:Q83"/>
    <mergeCell ref="B84:B85"/>
    <mergeCell ref="Q84:Q85"/>
    <mergeCell ref="B86:B87"/>
    <mergeCell ref="Q86:Q87"/>
    <mergeCell ref="A90:A91"/>
    <mergeCell ref="A92:A93"/>
    <mergeCell ref="B92:B93"/>
    <mergeCell ref="C92:C93"/>
    <mergeCell ref="D92:D93"/>
    <mergeCell ref="E92:G92"/>
    <mergeCell ref="H92:H93"/>
    <mergeCell ref="I92:L92"/>
    <mergeCell ref="M92:P92"/>
    <mergeCell ref="Q92:Q93"/>
    <mergeCell ref="A94:Q94"/>
    <mergeCell ref="A95:A102"/>
    <mergeCell ref="B95:B96"/>
    <mergeCell ref="Q95:Q96"/>
    <mergeCell ref="B97:B98"/>
    <mergeCell ref="Q97:Q98"/>
    <mergeCell ref="B99:B100"/>
    <mergeCell ref="Q99:Q100"/>
    <mergeCell ref="A103:A104"/>
    <mergeCell ref="B103:B104"/>
    <mergeCell ref="Q103:Q104"/>
    <mergeCell ref="A105:A118"/>
    <mergeCell ref="B105:B106"/>
    <mergeCell ref="Q105:Q106"/>
    <mergeCell ref="B107:B108"/>
    <mergeCell ref="Q107:Q108"/>
    <mergeCell ref="B109:B110"/>
    <mergeCell ref="Q109:Q110"/>
    <mergeCell ref="B111:B112"/>
    <mergeCell ref="Q111:Q112"/>
    <mergeCell ref="B113:B114"/>
    <mergeCell ref="Q113:Q114"/>
    <mergeCell ref="B115:B116"/>
    <mergeCell ref="Q115:Q116"/>
    <mergeCell ref="A119:A124"/>
    <mergeCell ref="B119:B120"/>
    <mergeCell ref="Q119:Q120"/>
    <mergeCell ref="B121:B122"/>
    <mergeCell ref="Q121:Q122"/>
    <mergeCell ref="A125:A126"/>
    <mergeCell ref="A127:A128"/>
    <mergeCell ref="B127:B128"/>
    <mergeCell ref="C127:C128"/>
    <mergeCell ref="D127:D128"/>
    <mergeCell ref="E127:G127"/>
    <mergeCell ref="H127:H128"/>
    <mergeCell ref="I127:L127"/>
    <mergeCell ref="M127:P127"/>
    <mergeCell ref="Q127:Q128"/>
    <mergeCell ref="A129:Q129"/>
    <mergeCell ref="A130:A137"/>
    <mergeCell ref="B130:B131"/>
    <mergeCell ref="Q130:Q131"/>
    <mergeCell ref="B132:B133"/>
    <mergeCell ref="Q132:Q133"/>
    <mergeCell ref="B134:B135"/>
    <mergeCell ref="Q134:Q135"/>
    <mergeCell ref="A138:A141"/>
    <mergeCell ref="B138:B141"/>
    <mergeCell ref="Q138:Q139"/>
    <mergeCell ref="Q140:Q141"/>
    <mergeCell ref="A142:A161"/>
    <mergeCell ref="B142:B143"/>
    <mergeCell ref="Q142:Q143"/>
    <mergeCell ref="B144:B145"/>
    <mergeCell ref="Q144:Q145"/>
    <mergeCell ref="R144:T144"/>
    <mergeCell ref="B146:B147"/>
    <mergeCell ref="Q146:Q147"/>
    <mergeCell ref="B148:B149"/>
    <mergeCell ref="Q148:Q149"/>
    <mergeCell ref="B150:B151"/>
    <mergeCell ref="Q150:Q151"/>
    <mergeCell ref="B152:B153"/>
    <mergeCell ref="Q152:Q153"/>
    <mergeCell ref="B154:B155"/>
    <mergeCell ref="Q154:Q155"/>
    <mergeCell ref="B156:B157"/>
    <mergeCell ref="Q156:Q157"/>
    <mergeCell ref="B158:B159"/>
    <mergeCell ref="Q158:Q159"/>
    <mergeCell ref="A162:A171"/>
    <mergeCell ref="B162:B163"/>
    <mergeCell ref="Q162:Q163"/>
    <mergeCell ref="B164:B165"/>
    <mergeCell ref="Q164:Q165"/>
    <mergeCell ref="B166:B167"/>
    <mergeCell ref="Q166:Q167"/>
    <mergeCell ref="B168:B169"/>
    <mergeCell ref="Q168:Q169"/>
    <mergeCell ref="A172:A173"/>
    <mergeCell ref="A174:A175"/>
    <mergeCell ref="B174:B175"/>
    <mergeCell ref="C174:C175"/>
    <mergeCell ref="D174:D175"/>
    <mergeCell ref="E174:G174"/>
    <mergeCell ref="H174:H175"/>
    <mergeCell ref="I174:L174"/>
    <mergeCell ref="M174:P174"/>
    <mergeCell ref="Q174:Q175"/>
    <mergeCell ref="A176:Q176"/>
    <mergeCell ref="A177:A184"/>
    <mergeCell ref="B177:B178"/>
    <mergeCell ref="Q177:Q178"/>
    <mergeCell ref="B179:B180"/>
    <mergeCell ref="Q179:Q180"/>
    <mergeCell ref="B181:B182"/>
    <mergeCell ref="Q181:Q182"/>
    <mergeCell ref="A185:A188"/>
    <mergeCell ref="B185:B188"/>
    <mergeCell ref="Q185:Q186"/>
    <mergeCell ref="Q187:Q188"/>
    <mergeCell ref="A189:A206"/>
    <mergeCell ref="Q189:Q190"/>
    <mergeCell ref="B191:B192"/>
    <mergeCell ref="Q191:Q192"/>
    <mergeCell ref="B193:B194"/>
    <mergeCell ref="Q193:Q194"/>
    <mergeCell ref="B195:B196"/>
    <mergeCell ref="Q195:Q196"/>
    <mergeCell ref="B197:B198"/>
    <mergeCell ref="Q197:Q198"/>
    <mergeCell ref="B199:B200"/>
    <mergeCell ref="Q199:Q200"/>
    <mergeCell ref="B201:B202"/>
    <mergeCell ref="Q201:Q202"/>
    <mergeCell ref="B203:B204"/>
    <mergeCell ref="Q203:Q204"/>
    <mergeCell ref="B189:B190"/>
    <mergeCell ref="A207:A212"/>
    <mergeCell ref="B207:B208"/>
    <mergeCell ref="Q207:Q208"/>
    <mergeCell ref="B209:B210"/>
    <mergeCell ref="Q209:Q210"/>
    <mergeCell ref="A213:A214"/>
    <mergeCell ref="A215:A216"/>
    <mergeCell ref="B215:B216"/>
    <mergeCell ref="C215:C216"/>
    <mergeCell ref="D215:D216"/>
    <mergeCell ref="E215:G215"/>
    <mergeCell ref="H215:H216"/>
    <mergeCell ref="I215:L215"/>
    <mergeCell ref="M215:P215"/>
    <mergeCell ref="Q215:Q216"/>
    <mergeCell ref="A217:Q217"/>
    <mergeCell ref="A218:Q218"/>
    <mergeCell ref="A219:A226"/>
    <mergeCell ref="B219:B220"/>
    <mergeCell ref="Q219:Q220"/>
    <mergeCell ref="B221:B222"/>
    <mergeCell ref="Q221:Q222"/>
    <mergeCell ref="B223:B224"/>
    <mergeCell ref="Q223:Q224"/>
    <mergeCell ref="A227:A230"/>
    <mergeCell ref="B227:B230"/>
    <mergeCell ref="Q227:Q228"/>
    <mergeCell ref="Q229:Q230"/>
    <mergeCell ref="A231:A244"/>
    <mergeCell ref="B231:B232"/>
    <mergeCell ref="Q231:Q232"/>
    <mergeCell ref="B233:B234"/>
    <mergeCell ref="Q233:Q234"/>
    <mergeCell ref="B235:B236"/>
    <mergeCell ref="Q235:Q236"/>
    <mergeCell ref="B237:B238"/>
    <mergeCell ref="Q237:Q238"/>
    <mergeCell ref="B239:B240"/>
    <mergeCell ref="Q239:Q240"/>
    <mergeCell ref="B241:B242"/>
    <mergeCell ref="Q241:Q242"/>
    <mergeCell ref="A245:A254"/>
    <mergeCell ref="B245:B246"/>
    <mergeCell ref="B251:B252"/>
    <mergeCell ref="Q251:Q252"/>
    <mergeCell ref="A255:A256"/>
    <mergeCell ref="A257:A258"/>
    <mergeCell ref="B257:B258"/>
    <mergeCell ref="C257:C258"/>
    <mergeCell ref="D257:D258"/>
    <mergeCell ref="E257:G257"/>
    <mergeCell ref="H257:H258"/>
    <mergeCell ref="I257:L257"/>
    <mergeCell ref="M257:P257"/>
    <mergeCell ref="Q257:Q258"/>
    <mergeCell ref="Q245:Q246"/>
    <mergeCell ref="A259:Q259"/>
    <mergeCell ref="A260:A267"/>
    <mergeCell ref="B260:B261"/>
    <mergeCell ref="Q260:Q261"/>
    <mergeCell ref="B262:B263"/>
    <mergeCell ref="Q262:Q263"/>
    <mergeCell ref="B264:B265"/>
    <mergeCell ref="Q264:Q265"/>
    <mergeCell ref="A268:A269"/>
    <mergeCell ref="B268:B269"/>
    <mergeCell ref="Q268:Q269"/>
    <mergeCell ref="A270:A287"/>
    <mergeCell ref="B270:B271"/>
    <mergeCell ref="Q270:Q271"/>
    <mergeCell ref="B272:B273"/>
    <mergeCell ref="Q272:Q273"/>
    <mergeCell ref="B274:B275"/>
    <mergeCell ref="Q274:Q275"/>
    <mergeCell ref="B276:B277"/>
    <mergeCell ref="Q276:Q277"/>
    <mergeCell ref="B278:B279"/>
    <mergeCell ref="Q278:Q279"/>
    <mergeCell ref="B280:B281"/>
    <mergeCell ref="Q280:Q281"/>
    <mergeCell ref="B282:B283"/>
    <mergeCell ref="Q282:Q283"/>
    <mergeCell ref="B284:B285"/>
    <mergeCell ref="Q284:Q285"/>
    <mergeCell ref="A288:A295"/>
    <mergeCell ref="B288:B289"/>
    <mergeCell ref="Q288:Q289"/>
    <mergeCell ref="B290:B291"/>
    <mergeCell ref="Q290:Q291"/>
    <mergeCell ref="B292:B293"/>
    <mergeCell ref="Q292:Q293"/>
    <mergeCell ref="A296:A297"/>
    <mergeCell ref="A298:A299"/>
    <mergeCell ref="B298:B299"/>
    <mergeCell ref="C298:C299"/>
    <mergeCell ref="D298:D299"/>
    <mergeCell ref="E298:G298"/>
    <mergeCell ref="H298:H299"/>
    <mergeCell ref="I298:L298"/>
    <mergeCell ref="M298:P298"/>
    <mergeCell ref="Q298:Q299"/>
    <mergeCell ref="A300:Q300"/>
    <mergeCell ref="A301:A308"/>
    <mergeCell ref="B301:B302"/>
    <mergeCell ref="Q301:Q302"/>
    <mergeCell ref="B303:B304"/>
    <mergeCell ref="Q303:Q304"/>
    <mergeCell ref="B305:B306"/>
    <mergeCell ref="Q305:Q306"/>
    <mergeCell ref="A309:A312"/>
    <mergeCell ref="B309:B312"/>
    <mergeCell ref="Q309:Q310"/>
    <mergeCell ref="Q311:Q312"/>
    <mergeCell ref="A313:A326"/>
    <mergeCell ref="B313:B314"/>
    <mergeCell ref="Q313:Q314"/>
    <mergeCell ref="B315:B316"/>
    <mergeCell ref="Q315:Q316"/>
    <mergeCell ref="B317:B318"/>
    <mergeCell ref="Q317:Q318"/>
    <mergeCell ref="B319:B320"/>
    <mergeCell ref="Q319:Q320"/>
    <mergeCell ref="B321:B322"/>
    <mergeCell ref="Q321:Q322"/>
    <mergeCell ref="B323:B324"/>
    <mergeCell ref="Q323:Q324"/>
    <mergeCell ref="A327:A332"/>
    <mergeCell ref="B327:B328"/>
    <mergeCell ref="Q327:Q328"/>
    <mergeCell ref="R329:T329"/>
    <mergeCell ref="A333:A334"/>
    <mergeCell ref="A335:A336"/>
    <mergeCell ref="B335:B336"/>
    <mergeCell ref="C335:C336"/>
    <mergeCell ref="D335:D336"/>
    <mergeCell ref="E335:G335"/>
    <mergeCell ref="H335:H336"/>
    <mergeCell ref="I335:L335"/>
    <mergeCell ref="M335:P335"/>
    <mergeCell ref="Q335:Q336"/>
    <mergeCell ref="B329:B330"/>
    <mergeCell ref="Q329:Q330"/>
    <mergeCell ref="A337:Q337"/>
    <mergeCell ref="A338:A345"/>
    <mergeCell ref="B338:B339"/>
    <mergeCell ref="Q338:Q339"/>
    <mergeCell ref="B340:B341"/>
    <mergeCell ref="Q340:Q341"/>
    <mergeCell ref="B342:B343"/>
    <mergeCell ref="Q342:Q343"/>
    <mergeCell ref="A346:A349"/>
    <mergeCell ref="B346:B349"/>
    <mergeCell ref="Q346:Q347"/>
    <mergeCell ref="Q348:Q349"/>
    <mergeCell ref="A350:A367"/>
    <mergeCell ref="B350:B351"/>
    <mergeCell ref="Q350:Q351"/>
    <mergeCell ref="B352:B353"/>
    <mergeCell ref="Q352:Q353"/>
    <mergeCell ref="B354:B355"/>
    <mergeCell ref="Q354:Q355"/>
    <mergeCell ref="B356:B357"/>
    <mergeCell ref="Q356:Q357"/>
    <mergeCell ref="B358:B359"/>
    <mergeCell ref="Q358:Q359"/>
    <mergeCell ref="B360:B361"/>
    <mergeCell ref="Q360:Q361"/>
    <mergeCell ref="B362:B363"/>
    <mergeCell ref="Q362:Q363"/>
    <mergeCell ref="B364:B365"/>
    <mergeCell ref="Q364:Q365"/>
    <mergeCell ref="A368:A377"/>
    <mergeCell ref="B368:B369"/>
    <mergeCell ref="Q368:Q369"/>
    <mergeCell ref="B370:B371"/>
    <mergeCell ref="Q370:Q371"/>
    <mergeCell ref="B372:B373"/>
    <mergeCell ref="Q372:Q373"/>
    <mergeCell ref="B374:B375"/>
    <mergeCell ref="Q374:Q375"/>
    <mergeCell ref="A380:A381"/>
    <mergeCell ref="B380:B381"/>
    <mergeCell ref="C380:C381"/>
    <mergeCell ref="D380:D381"/>
    <mergeCell ref="E380:G380"/>
    <mergeCell ref="H380:H381"/>
    <mergeCell ref="I380:L380"/>
    <mergeCell ref="M380:P380"/>
    <mergeCell ref="Q380:Q381"/>
    <mergeCell ref="A382:Q382"/>
    <mergeCell ref="A383:A390"/>
    <mergeCell ref="B383:B384"/>
    <mergeCell ref="Q383:Q384"/>
    <mergeCell ref="B385:B386"/>
    <mergeCell ref="Q385:Q386"/>
    <mergeCell ref="B387:B388"/>
    <mergeCell ref="Q387:Q388"/>
    <mergeCell ref="A391:A394"/>
    <mergeCell ref="B391:B394"/>
    <mergeCell ref="Q391:Q392"/>
    <mergeCell ref="Q393:Q394"/>
    <mergeCell ref="Q411:Q412"/>
    <mergeCell ref="B413:B414"/>
    <mergeCell ref="Q413:Q414"/>
    <mergeCell ref="R413:R414"/>
    <mergeCell ref="B415:B416"/>
    <mergeCell ref="Q415:Q416"/>
    <mergeCell ref="A419:A420"/>
    <mergeCell ref="A395:A410"/>
    <mergeCell ref="B395:B396"/>
    <mergeCell ref="Q395:Q396"/>
    <mergeCell ref="B397:B398"/>
    <mergeCell ref="Q397:Q398"/>
    <mergeCell ref="B399:B400"/>
    <mergeCell ref="Q399:Q400"/>
    <mergeCell ref="B401:B402"/>
    <mergeCell ref="Q401:Q402"/>
    <mergeCell ref="B403:B404"/>
    <mergeCell ref="Q403:Q404"/>
    <mergeCell ref="B405:B406"/>
    <mergeCell ref="Q405:Q406"/>
    <mergeCell ref="B407:B408"/>
    <mergeCell ref="Q407:Q408"/>
    <mergeCell ref="A432:Q432"/>
    <mergeCell ref="A435:B435"/>
    <mergeCell ref="H435:I435"/>
    <mergeCell ref="A437:B437"/>
    <mergeCell ref="D437:E437"/>
    <mergeCell ref="B43:B44"/>
    <mergeCell ref="Q43:Q44"/>
    <mergeCell ref="B45:B46"/>
    <mergeCell ref="Q45:Q46"/>
    <mergeCell ref="B247:B248"/>
    <mergeCell ref="Q247:Q248"/>
    <mergeCell ref="B249:B250"/>
    <mergeCell ref="Q249:Q250"/>
    <mergeCell ref="A421:A422"/>
    <mergeCell ref="A423:A424"/>
    <mergeCell ref="B423:B424"/>
    <mergeCell ref="A425:A426"/>
    <mergeCell ref="B425:B426"/>
    <mergeCell ref="A428:Q428"/>
    <mergeCell ref="A429:Q429"/>
    <mergeCell ref="A430:Q430"/>
    <mergeCell ref="A431:Q431"/>
    <mergeCell ref="A411:A418"/>
    <mergeCell ref="B411:B412"/>
  </mergeCells>
  <pageMargins left="0.905555555555556" right="0.196527777777778" top="0.39374999999999999" bottom="0.39374999999999999" header="0.51180555555555496" footer="0.51180555555555496"/>
  <pageSetup paperSize="9" scale="49" firstPageNumber="0" orientation="landscape" horizontalDpi="300" verticalDpi="300" r:id="rId1"/>
  <rowBreaks count="9" manualBreakCount="9">
    <brk id="52" max="16383" man="1"/>
    <brk id="91" max="16383" man="1"/>
    <brk id="126" max="16383" man="1"/>
    <brk id="173" max="16383" man="1"/>
    <brk id="214" max="16383" man="1"/>
    <brk id="256" max="16383" man="1"/>
    <brk id="297" max="16383" man="1"/>
    <brk id="334" max="16383" man="1"/>
    <brk id="379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3205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Меню на 2021 год</vt:lpstr>
      <vt:lpstr>'Меню на 2021 год'!Print_Area_0</vt:lpstr>
      <vt:lpstr>'Меню на 2021 год'!Print_Area_0_0</vt:lpstr>
      <vt:lpstr>'Меню на 2021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Золотой ключик</cp:lastModifiedBy>
  <cp:revision>161</cp:revision>
  <cp:lastPrinted>2025-01-10T14:04:02Z</cp:lastPrinted>
  <dcterms:created xsi:type="dcterms:W3CDTF">2016-12-12T11:29:53Z</dcterms:created>
  <dcterms:modified xsi:type="dcterms:W3CDTF">2025-01-27T07:48:07Z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